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tranet &amp; Internet\depository\internet\"/>
    </mc:Choice>
  </mc:AlternateContent>
  <xr:revisionPtr revIDLastSave="0" documentId="13_ncr:1_{B4AA79EA-206C-4354-A6D8-45E7C187A13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J24" i="1" l="1"/>
  <c r="AY24" i="1"/>
  <c r="AF24" i="1"/>
  <c r="BJ139" i="1" l="1"/>
  <c r="AY139" i="1"/>
  <c r="AF139" i="1"/>
  <c r="BJ65" i="1"/>
  <c r="AY65" i="1"/>
  <c r="AF65" i="1"/>
  <c r="BJ125" i="1" l="1"/>
  <c r="AY125" i="1"/>
  <c r="AF125" i="1"/>
  <c r="BA127" i="1"/>
  <c r="AY127" i="1"/>
  <c r="AQ127" i="1"/>
  <c r="AV127" i="1" s="1"/>
  <c r="AF128" i="1"/>
  <c r="AF127" i="1"/>
  <c r="AF126" i="1"/>
  <c r="AF124" i="1"/>
  <c r="Z127" i="1" l="1"/>
  <c r="BJ126" i="1" l="1"/>
  <c r="AY126" i="1"/>
  <c r="BJ54" i="1"/>
  <c r="AY54" i="1"/>
  <c r="AF54" i="1"/>
  <c r="BJ137" i="1" l="1"/>
  <c r="AY137" i="1"/>
  <c r="AF137" i="1"/>
  <c r="BA102" i="1" l="1"/>
  <c r="AY102" i="1"/>
  <c r="AQ102" i="1"/>
  <c r="AV102" i="1" s="1"/>
  <c r="AF102" i="1"/>
  <c r="Z102" i="1"/>
  <c r="X102" i="1"/>
  <c r="I102" i="1"/>
  <c r="AY95" i="1" l="1"/>
  <c r="AF95" i="1"/>
  <c r="AY94" i="1"/>
  <c r="AF94" i="1"/>
  <c r="AY93" i="1"/>
  <c r="AF93" i="1"/>
  <c r="AY92" i="1"/>
  <c r="AF92" i="1"/>
  <c r="AY91" i="1"/>
  <c r="AF91" i="1"/>
  <c r="AY90" i="1"/>
  <c r="AF90" i="1"/>
  <c r="AY89" i="1"/>
  <c r="AF89" i="1"/>
  <c r="AY88" i="1"/>
  <c r="AF88" i="1"/>
  <c r="AY87" i="1"/>
  <c r="AF87" i="1"/>
  <c r="AY86" i="1"/>
  <c r="AF86" i="1"/>
  <c r="AY85" i="1"/>
  <c r="AF85" i="1"/>
  <c r="AY84" i="1"/>
  <c r="AF84" i="1"/>
  <c r="AY83" i="1"/>
  <c r="AF83" i="1"/>
  <c r="AY82" i="1"/>
  <c r="AF82" i="1"/>
  <c r="AY81" i="1"/>
  <c r="AF81" i="1"/>
  <c r="AY80" i="1"/>
  <c r="AF80" i="1"/>
  <c r="BA53" i="1" l="1"/>
  <c r="AQ53" i="1"/>
  <c r="AV53" i="1" s="1"/>
  <c r="AF53" i="1"/>
  <c r="Z53" i="1"/>
  <c r="X53" i="1"/>
  <c r="I53" i="1"/>
  <c r="BJ53" i="1" l="1"/>
  <c r="BJ52" i="1"/>
  <c r="BA52" i="1"/>
  <c r="AV52" i="1"/>
  <c r="AQ52" i="1"/>
  <c r="AF52" i="1"/>
  <c r="Z52" i="1"/>
  <c r="X52" i="1"/>
  <c r="BJ35" i="1" l="1"/>
  <c r="BA35" i="1"/>
  <c r="AQ35" i="1"/>
  <c r="AV35" i="1" s="1"/>
  <c r="AF37" i="1"/>
  <c r="AF36" i="1"/>
  <c r="AF35" i="1"/>
  <c r="AF34" i="1"/>
  <c r="AF33" i="1"/>
  <c r="Z35" i="1"/>
  <c r="I35" i="1"/>
  <c r="BA78" i="1" l="1"/>
  <c r="AV78" i="1" l="1"/>
  <c r="AQ78" i="1"/>
  <c r="Z78" i="1"/>
  <c r="X78" i="1"/>
  <c r="I78" i="1"/>
  <c r="BA76" i="1" l="1"/>
  <c r="AQ76" i="1"/>
  <c r="AV76" i="1" s="1"/>
  <c r="Z76" i="1"/>
  <c r="X76" i="1"/>
  <c r="I76" i="1"/>
  <c r="BJ33" i="1"/>
  <c r="BA33" i="1"/>
  <c r="AV33" i="1"/>
  <c r="AQ33" i="1"/>
  <c r="Z33" i="1" l="1"/>
  <c r="I33" i="1"/>
  <c r="BA15" i="1" l="1"/>
  <c r="AQ15" i="1"/>
  <c r="AV15" i="1" s="1"/>
  <c r="Z15" i="1"/>
  <c r="BA12" i="1" l="1"/>
  <c r="AQ12" i="1"/>
  <c r="AV12" i="1" s="1"/>
  <c r="Z12" i="1"/>
  <c r="X12" i="1"/>
  <c r="BA11" i="1" l="1"/>
  <c r="AQ11" i="1" l="1"/>
  <c r="AV11" i="1" s="1"/>
  <c r="Z11" i="1"/>
  <c r="X11" i="1"/>
  <c r="AY138" i="1" l="1"/>
  <c r="AF138" i="1"/>
  <c r="AY159" i="1"/>
  <c r="AF159" i="1"/>
  <c r="AY158" i="1"/>
  <c r="AF158" i="1"/>
  <c r="AY157" i="1"/>
  <c r="AF157" i="1"/>
  <c r="AY156" i="1"/>
  <c r="AF156" i="1"/>
  <c r="AY155" i="1"/>
  <c r="AF155" i="1"/>
  <c r="AY154" i="1"/>
  <c r="AF154" i="1"/>
  <c r="AY153" i="1"/>
  <c r="AF153" i="1"/>
  <c r="AY152" i="1"/>
  <c r="AF152" i="1"/>
  <c r="AY151" i="1"/>
  <c r="AF151" i="1"/>
  <c r="AY150" i="1"/>
  <c r="AF150" i="1"/>
  <c r="AY149" i="1"/>
  <c r="AF149" i="1"/>
  <c r="AY148" i="1"/>
  <c r="AF148" i="1"/>
  <c r="AY147" i="1"/>
  <c r="AF147" i="1"/>
  <c r="AY146" i="1"/>
  <c r="AF146" i="1"/>
  <c r="AY145" i="1"/>
  <c r="AF145" i="1"/>
  <c r="AY144" i="1"/>
  <c r="AF144" i="1"/>
  <c r="AY143" i="1"/>
  <c r="AF143" i="1"/>
  <c r="AY142" i="1"/>
  <c r="AF142" i="1"/>
  <c r="AY141" i="1"/>
  <c r="AF141" i="1"/>
  <c r="AY140" i="1"/>
  <c r="AF140" i="1"/>
  <c r="AY136" i="1"/>
  <c r="AF136" i="1"/>
  <c r="AY135" i="1"/>
  <c r="AF135" i="1"/>
  <c r="AY134" i="1"/>
  <c r="AF134" i="1"/>
  <c r="AY133" i="1"/>
  <c r="AF133" i="1"/>
  <c r="AY132" i="1"/>
  <c r="AF132" i="1"/>
  <c r="AY131" i="1"/>
  <c r="AF131" i="1"/>
  <c r="AY130" i="1"/>
  <c r="AF130" i="1"/>
  <c r="AY129" i="1"/>
  <c r="AF129" i="1"/>
  <c r="AY128" i="1"/>
  <c r="AY124" i="1"/>
  <c r="AY123" i="1"/>
  <c r="AF123" i="1"/>
  <c r="AY122" i="1"/>
  <c r="AF122" i="1"/>
  <c r="AY121" i="1"/>
  <c r="AF121" i="1"/>
  <c r="AY120" i="1"/>
  <c r="AF120" i="1"/>
  <c r="AY119" i="1"/>
  <c r="AF119" i="1"/>
  <c r="AY118" i="1"/>
  <c r="AF118" i="1"/>
  <c r="AY117" i="1"/>
  <c r="AF117" i="1"/>
  <c r="AY116" i="1"/>
  <c r="AF116" i="1"/>
  <c r="AY115" i="1"/>
  <c r="AF115" i="1"/>
  <c r="AY114" i="1"/>
  <c r="AF114" i="1"/>
  <c r="AY113" i="1"/>
  <c r="AF113" i="1"/>
  <c r="AY112" i="1"/>
  <c r="AF112" i="1"/>
  <c r="AY111" i="1"/>
  <c r="AF111" i="1"/>
  <c r="AY110" i="1"/>
  <c r="AF110" i="1"/>
  <c r="AY109" i="1"/>
  <c r="AF109" i="1"/>
  <c r="AY108" i="1"/>
  <c r="AF108" i="1"/>
  <c r="AY107" i="1"/>
  <c r="AF107" i="1"/>
  <c r="AY106" i="1"/>
  <c r="AF106" i="1"/>
  <c r="AY105" i="1"/>
  <c r="AF105" i="1"/>
  <c r="AY104" i="1"/>
  <c r="AF104" i="1"/>
  <c r="AY103" i="1"/>
  <c r="AF103" i="1"/>
  <c r="AY101" i="1"/>
  <c r="AF101" i="1"/>
  <c r="AY100" i="1"/>
  <c r="AF100" i="1"/>
  <c r="AY99" i="1"/>
  <c r="AF99" i="1"/>
  <c r="AY98" i="1"/>
  <c r="AF98" i="1"/>
  <c r="AY97" i="1"/>
  <c r="AF97" i="1"/>
  <c r="AY96" i="1"/>
  <c r="AF96" i="1"/>
  <c r="AY79" i="1"/>
  <c r="AF79" i="1"/>
  <c r="AY77" i="1"/>
  <c r="AF77" i="1"/>
  <c r="BJ75" i="1"/>
  <c r="AY75" i="1"/>
  <c r="AF75" i="1"/>
  <c r="BJ74" i="1"/>
  <c r="AY74" i="1"/>
  <c r="AF74" i="1"/>
  <c r="BJ73" i="1"/>
  <c r="AY73" i="1"/>
  <c r="AF73" i="1"/>
  <c r="BJ72" i="1"/>
  <c r="AY72" i="1"/>
  <c r="AF72" i="1"/>
  <c r="BJ71" i="1"/>
  <c r="AY71" i="1"/>
  <c r="AF71" i="1"/>
  <c r="BJ70" i="1"/>
  <c r="AY70" i="1"/>
  <c r="AF70" i="1"/>
  <c r="BJ69" i="1"/>
  <c r="AY69" i="1"/>
  <c r="AF69" i="1"/>
  <c r="BJ68" i="1"/>
  <c r="AY68" i="1"/>
  <c r="AF68" i="1"/>
  <c r="BJ67" i="1"/>
  <c r="AY67" i="1"/>
  <c r="AF67" i="1"/>
  <c r="BJ66" i="1"/>
  <c r="AY66" i="1"/>
  <c r="AF66" i="1"/>
  <c r="BJ64" i="1"/>
  <c r="AY64" i="1"/>
  <c r="AF64" i="1"/>
  <c r="BJ63" i="1"/>
  <c r="AY63" i="1"/>
  <c r="AF63" i="1"/>
  <c r="BJ62" i="1"/>
  <c r="AY62" i="1"/>
  <c r="AF62" i="1"/>
  <c r="BJ61" i="1"/>
  <c r="AY61" i="1"/>
  <c r="AF61" i="1"/>
  <c r="BJ60" i="1"/>
  <c r="AY60" i="1"/>
  <c r="AF60" i="1"/>
  <c r="BJ59" i="1"/>
  <c r="AY59" i="1"/>
  <c r="AF59" i="1"/>
  <c r="BJ58" i="1"/>
  <c r="AY58" i="1"/>
  <c r="AF58" i="1"/>
  <c r="BJ57" i="1"/>
  <c r="AY57" i="1"/>
  <c r="AF57" i="1"/>
  <c r="BJ56" i="1"/>
  <c r="AY56" i="1"/>
  <c r="AF56" i="1"/>
  <c r="BJ55" i="1"/>
  <c r="AY55" i="1"/>
  <c r="AF55" i="1"/>
  <c r="BJ45" i="1"/>
  <c r="AY45" i="1"/>
  <c r="AF45" i="1"/>
  <c r="BJ51" i="1" l="1"/>
  <c r="AY51" i="1"/>
  <c r="AF51" i="1"/>
  <c r="BJ50" i="1"/>
  <c r="AY50" i="1"/>
  <c r="AF50" i="1"/>
  <c r="BJ49" i="1"/>
  <c r="AY49" i="1"/>
  <c r="AF49" i="1"/>
  <c r="BJ48" i="1"/>
  <c r="AY48" i="1"/>
  <c r="AF48" i="1"/>
  <c r="BJ47" i="1"/>
  <c r="AY47" i="1"/>
  <c r="AF47" i="1"/>
  <c r="BJ46" i="1"/>
  <c r="AY46" i="1"/>
  <c r="AF46" i="1"/>
  <c r="BJ44" i="1"/>
  <c r="AY44" i="1"/>
  <c r="AF44" i="1"/>
  <c r="BJ43" i="1"/>
  <c r="AY43" i="1"/>
  <c r="AF43" i="1"/>
  <c r="BJ42" i="1"/>
  <c r="AY42" i="1"/>
  <c r="AF42" i="1"/>
  <c r="BJ41" i="1"/>
  <c r="AY41" i="1"/>
  <c r="AF41" i="1"/>
  <c r="BJ40" i="1" l="1"/>
  <c r="AY40" i="1"/>
  <c r="AF40" i="1"/>
  <c r="BJ39" i="1"/>
  <c r="AY39" i="1"/>
  <c r="AF39" i="1"/>
  <c r="BJ38" i="1"/>
  <c r="AY38" i="1"/>
  <c r="AF38" i="1"/>
  <c r="BJ37" i="1"/>
  <c r="AY37" i="1"/>
  <c r="BJ36" i="1"/>
  <c r="AY36" i="1"/>
  <c r="BJ34" i="1"/>
  <c r="AY34" i="1"/>
  <c r="BJ32" i="1"/>
  <c r="AY32" i="1"/>
  <c r="AF32" i="1"/>
  <c r="BJ31" i="1"/>
  <c r="AY31" i="1"/>
  <c r="AF31" i="1"/>
  <c r="BJ30" i="1"/>
  <c r="AY30" i="1"/>
  <c r="AF30" i="1"/>
  <c r="BJ29" i="1"/>
  <c r="AY29" i="1"/>
  <c r="AF29" i="1"/>
  <c r="BJ28" i="1"/>
  <c r="AY28" i="1"/>
  <c r="AF28" i="1"/>
  <c r="BJ27" i="1"/>
  <c r="AY27" i="1"/>
  <c r="AF27" i="1"/>
  <c r="BJ26" i="1"/>
  <c r="AY26" i="1"/>
  <c r="AF26" i="1"/>
  <c r="BJ25" i="1"/>
  <c r="AY25" i="1"/>
  <c r="AF25" i="1"/>
  <c r="BJ23" i="1"/>
  <c r="AY23" i="1"/>
  <c r="AF23" i="1"/>
  <c r="BJ22" i="1"/>
  <c r="AY22" i="1"/>
  <c r="AF22" i="1"/>
  <c r="BJ21" i="1"/>
  <c r="AY21" i="1"/>
  <c r="AF21" i="1"/>
  <c r="BJ20" i="1"/>
  <c r="AY20" i="1"/>
  <c r="AF20" i="1"/>
  <c r="BJ19" i="1"/>
  <c r="AY19" i="1"/>
  <c r="AF19" i="1"/>
  <c r="BJ18" i="1"/>
  <c r="AY18" i="1"/>
  <c r="AF18" i="1"/>
  <c r="BJ17" i="1"/>
  <c r="AY17" i="1"/>
  <c r="AF17" i="1"/>
  <c r="AY16" i="1"/>
  <c r="AF16" i="1"/>
  <c r="AY14" i="1"/>
  <c r="AF14" i="1"/>
  <c r="AY13" i="1"/>
  <c r="AF13" i="1"/>
  <c r="AY10" i="1" l="1"/>
  <c r="AF10" i="1"/>
  <c r="AY9" i="1"/>
  <c r="AF9" i="1"/>
  <c r="AY176" i="1" l="1"/>
  <c r="AF176" i="1"/>
  <c r="AY175" i="1" l="1"/>
  <c r="AF175" i="1"/>
  <c r="AY174" i="1"/>
  <c r="AF174" i="1"/>
  <c r="AY173" i="1"/>
  <c r="AF173" i="1"/>
  <c r="AY172" i="1"/>
  <c r="AF172" i="1"/>
  <c r="AY171" i="1"/>
  <c r="AF171" i="1"/>
  <c r="AY170" i="1"/>
  <c r="AF170" i="1"/>
  <c r="AY169" i="1"/>
  <c r="AF169" i="1"/>
  <c r="AY168" i="1"/>
  <c r="AF168" i="1"/>
  <c r="AY167" i="1"/>
  <c r="AF167" i="1"/>
  <c r="AY166" i="1"/>
  <c r="AF166" i="1"/>
  <c r="AY165" i="1"/>
  <c r="AF165" i="1"/>
  <c r="AY164" i="1"/>
  <c r="AF164" i="1"/>
  <c r="AY163" i="1"/>
  <c r="AF163" i="1"/>
  <c r="AY162" i="1"/>
  <c r="AF162" i="1"/>
  <c r="AY161" i="1"/>
  <c r="AF161" i="1"/>
  <c r="AY160" i="1"/>
  <c r="AF160" i="1"/>
  <c r="AY53" i="1" l="1"/>
  <c r="AY52" i="1" l="1"/>
  <c r="AY35" i="1" l="1"/>
  <c r="AY33" i="1"/>
  <c r="AY15" i="1" l="1"/>
  <c r="AY78" i="1" l="1"/>
  <c r="AF78" i="1"/>
  <c r="AY76" i="1"/>
  <c r="AF76" i="1"/>
  <c r="AY11" i="1" l="1"/>
  <c r="AF11" i="1"/>
  <c r="AY12" i="1"/>
  <c r="AF12" i="1"/>
  <c r="CA7" i="1" l="1"/>
  <c r="CA6" i="1"/>
  <c r="AA7" i="1" l="1"/>
  <c r="Q6" i="1"/>
  <c r="I7" i="1"/>
  <c r="AR7" i="1"/>
  <c r="AK7" i="1"/>
  <c r="AG6" i="1"/>
  <c r="S6" i="1"/>
  <c r="R6" i="1"/>
  <c r="BA7" i="1"/>
  <c r="AW7" i="1"/>
  <c r="AL7" i="1"/>
  <c r="AI7" i="1"/>
  <c r="AH7" i="1"/>
  <c r="X7" i="1"/>
  <c r="V7" i="1"/>
  <c r="T6" i="1"/>
  <c r="Z7" i="1"/>
  <c r="L7" i="1"/>
  <c r="B8" i="1"/>
  <c r="AU6" i="1"/>
  <c r="CF7" i="1"/>
  <c r="CE7" i="1"/>
  <c r="CD7" i="1"/>
  <c r="CC7" i="1"/>
  <c r="CB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I7" i="1"/>
  <c r="BH7" i="1"/>
  <c r="BG7" i="1"/>
  <c r="BF7" i="1"/>
  <c r="BE7" i="1"/>
  <c r="BD7" i="1"/>
  <c r="BC7" i="1"/>
  <c r="BB7" i="1"/>
  <c r="AZ7" i="1"/>
  <c r="AX7" i="1"/>
  <c r="AV7" i="1"/>
  <c r="AU7" i="1"/>
  <c r="AT7" i="1"/>
  <c r="AS7" i="1"/>
  <c r="AQ7" i="1"/>
  <c r="AP7" i="1"/>
  <c r="AO7" i="1"/>
  <c r="AN7" i="1"/>
  <c r="AM7" i="1"/>
  <c r="AJ7" i="1"/>
  <c r="AE7" i="1"/>
  <c r="AD7" i="1"/>
  <c r="AC7" i="1"/>
  <c r="AB7" i="1"/>
  <c r="Y7" i="1"/>
  <c r="W7" i="1"/>
  <c r="U7" i="1"/>
  <c r="P7" i="1"/>
  <c r="O7" i="1"/>
  <c r="N7" i="1"/>
  <c r="M7" i="1"/>
  <c r="K7" i="1"/>
  <c r="J7" i="1"/>
  <c r="H7" i="1"/>
  <c r="CF6" i="1"/>
  <c r="CE6" i="1"/>
  <c r="CD6" i="1"/>
  <c r="CC6" i="1"/>
  <c r="CB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I6" i="1"/>
  <c r="BH6" i="1"/>
  <c r="BG6" i="1"/>
  <c r="BF6" i="1"/>
  <c r="BE6" i="1"/>
  <c r="BD6" i="1"/>
  <c r="BC6" i="1"/>
  <c r="BB6" i="1"/>
  <c r="AZ6" i="1"/>
  <c r="AX6" i="1"/>
  <c r="AV6" i="1"/>
  <c r="AT6" i="1"/>
  <c r="AS6" i="1"/>
  <c r="AQ6" i="1"/>
  <c r="AP6" i="1"/>
  <c r="AO6" i="1"/>
  <c r="AN6" i="1"/>
  <c r="AM6" i="1"/>
  <c r="AK6" i="1"/>
  <c r="AJ6" i="1"/>
  <c r="AE6" i="1"/>
  <c r="AD6" i="1"/>
  <c r="AC6" i="1"/>
  <c r="AB6" i="1"/>
  <c r="Y6" i="1"/>
  <c r="X6" i="1"/>
  <c r="W6" i="1"/>
  <c r="U6" i="1"/>
  <c r="P6" i="1"/>
  <c r="O6" i="1"/>
  <c r="N6" i="1"/>
  <c r="M6" i="1"/>
  <c r="L6" i="1"/>
  <c r="K6" i="1"/>
  <c r="J6" i="1"/>
  <c r="H6" i="1"/>
  <c r="G7" i="1"/>
  <c r="AL6" i="1"/>
  <c r="G6" i="1"/>
  <c r="AW6" i="1"/>
  <c r="V6" i="1"/>
  <c r="Q7" i="1"/>
  <c r="I6" i="1"/>
  <c r="AH6" i="1"/>
  <c r="R7" i="1"/>
  <c r="AG7" i="1"/>
  <c r="AA6" i="1"/>
  <c r="AI6" i="1"/>
  <c r="S7" i="1"/>
  <c r="AR6" i="1"/>
  <c r="T7" i="1"/>
  <c r="AY7" i="1" l="1"/>
  <c r="AF7" i="1"/>
  <c r="AF6" i="1"/>
  <c r="BJ6" i="1"/>
  <c r="BJ7" i="1"/>
</calcChain>
</file>

<file path=xl/sharedStrings.xml><?xml version="1.0" encoding="utf-8"?>
<sst xmlns="http://schemas.openxmlformats.org/spreadsheetml/2006/main" count="930" uniqueCount="577">
  <si>
    <t>PAYOUT TO NONPRIORITY UNSECUREDS-COMPLETE</t>
  </si>
  <si>
    <t>REG</t>
  </si>
  <si>
    <t>TRUSTEE LAST NAME</t>
  </si>
  <si>
    <t>TRUSTEE FIRST NAME</t>
  </si>
  <si>
    <t>CITY</t>
  </si>
  <si>
    <t>DISTRICT APPT.</t>
  </si>
  <si>
    <t>STATE</t>
  </si>
  <si>
    <t>PLAN RECEIPTS- FEE TAKEN</t>
  </si>
  <si>
    <t>PLAN RECEIPTS- NO FEE TAKEN</t>
  </si>
  <si>
    <t>NON-PLAN RECEIPTS</t>
  </si>
  <si>
    <t>FEES ON DIRECT PYMTS TO TRUST</t>
  </si>
  <si>
    <t>ADDL RECEIPTS REC’D</t>
  </si>
  <si>
    <t>TOTAL TRUST FUND RECEIPTS</t>
  </si>
  <si>
    <t>AMOUNT OF DIRECT PYMTS- FEE TO TRUST</t>
  </si>
  <si>
    <t xml:space="preserve">ONGOING MORTGAGE PYMTS </t>
  </si>
  <si>
    <t xml:space="preserve">MORTGAGE ARREARAGES </t>
  </si>
  <si>
    <t xml:space="preserve">ALL OTHER SECURED DEBT </t>
  </si>
  <si>
    <t xml:space="preserve">ONGOING DOMESTIC SUPPORT PYMTS. </t>
  </si>
  <si>
    <t xml:space="preserve">ALL OTHER PRIORITY DEBT </t>
  </si>
  <si>
    <t>UNSECURED CREDITORS</t>
  </si>
  <si>
    <t>DEBTOR ATTY'S</t>
  </si>
  <si>
    <t>503(b) AWARDS</t>
  </si>
  <si>
    <t>OTHER ADMIN TO EXPENSE FUND</t>
  </si>
  <si>
    <t>DEBTOR REFUNDS</t>
  </si>
  <si>
    <t>ADDL TRUST DISBURSEMENTS</t>
  </si>
  <si>
    <t>TOTAL TRUST FUND DISBURS.</t>
  </si>
  <si>
    <t>CASH TO RECEIPTS RATIO</t>
  </si>
  <si>
    <t>$FEES TRANSFERRED</t>
  </si>
  <si>
    <t>FEES ON DIRECT PMTS TO EXPENSE ACCT</t>
  </si>
  <si>
    <t>AMOUNT OF DIRECT PYMTS-FEE TO EXP ACCT</t>
  </si>
  <si>
    <t>INTEREST REC. FROM TRUST FUNDS</t>
  </si>
  <si>
    <t>INTEREST REC. ON EXPENSE FUNDS</t>
  </si>
  <si>
    <t>TOTAL INTEREST</t>
  </si>
  <si>
    <t>EMPLOYEE SALARIES</t>
  </si>
  <si>
    <t>PAYROLL TAXES</t>
  </si>
  <si>
    <t>EMPLOYEE BENEFITS</t>
  </si>
  <si>
    <t>TEMP LABOR</t>
  </si>
  <si>
    <t>OFFICE RENT &amp; UTILS</t>
  </si>
  <si>
    <t>BOOKKEEP/ACCTG SVCS</t>
  </si>
  <si>
    <t>COMPUTER SVCS.</t>
  </si>
  <si>
    <t>AUDIT SVCS.</t>
  </si>
  <si>
    <t>CONSULTING SVCS.</t>
  </si>
  <si>
    <t>NOTICING EXPENSE</t>
  </si>
  <si>
    <t>TELEPH/POST/SUPPLIES</t>
  </si>
  <si>
    <t>TRAINING (NON-UST)</t>
  </si>
  <si>
    <t>DEBTOR EDUCATION</t>
  </si>
  <si>
    <t>EQUIP/FURN PURCHASES</t>
  </si>
  <si>
    <t>BANK CHARGES</t>
  </si>
  <si>
    <t>ADDL OPER. EXPENSES</t>
  </si>
  <si>
    <t>TOTAL OPERATING EXPENSES</t>
  </si>
  <si>
    <t>TOTAL ALLOC /RELATED</t>
  </si>
  <si>
    <t>RELATE/% EXP</t>
  </si>
  <si>
    <t>AVG. % FEE</t>
  </si>
  <si>
    <t>BALANCE PER BOOKS - PRE-CONFIRM ACCT.</t>
  </si>
  <si>
    <t>BALANCE PER BOOKS - CONFIRM ACCT.</t>
  </si>
  <si>
    <t>ACTUAL COMP'N</t>
  </si>
  <si>
    <t>EXCESS COMP'N</t>
  </si>
  <si>
    <t>ENDING EXP. FUND BALANCE</t>
  </si>
  <si>
    <t>EXP. FUND IN EXCESS OF 25%</t>
  </si>
  <si>
    <t>EXCESS 25% TO USTSF</t>
  </si>
  <si>
    <t>EXCESS COMP TO USTSF</t>
  </si>
  <si>
    <t>EXCESS PAYABLE TO USTSF</t>
  </si>
  <si>
    <t>ACCUM. OPER. DEFICIT</t>
  </si>
  <si>
    <t>NEW CASES FILED</t>
  </si>
  <si>
    <t>CASES REOPEN</t>
  </si>
  <si>
    <t>TRANS/CONV/DIS/CLOSURE OF REOPEN. CASES</t>
  </si>
  <si>
    <t>CONVERTED PRE-CONFIRM</t>
  </si>
  <si>
    <t>CONVERTED POST-CONFIRM</t>
  </si>
  <si>
    <t>DISMISS PRE-CONFIRM</t>
  </si>
  <si>
    <t>DISMISS POST-CONFIRM</t>
  </si>
  <si>
    <t>CASES TRANSFER IN</t>
  </si>
  <si>
    <t>CASES TRANSFER OUT</t>
  </si>
  <si>
    <t>OTHER ADJUSTS</t>
  </si>
  <si>
    <t>CLOSED COMPLETE PLAN</t>
  </si>
  <si>
    <t>CLOSED HARDSHIP DISCHARGE</t>
  </si>
  <si>
    <t>CASES &gt; 65 MOS.</t>
  </si>
  <si>
    <t>70% or MORE</t>
  </si>
  <si>
    <t>40%-69%</t>
  </si>
  <si>
    <t>1-39%</t>
  </si>
  <si>
    <t>NO USEC'D CLAIMS</t>
  </si>
  <si>
    <t>NATIONAL TOTALS</t>
  </si>
  <si>
    <t>N.A.</t>
  </si>
  <si>
    <t>NATIONAL AVG. PER OPERATION</t>
  </si>
  <si>
    <t>Bankowski</t>
  </si>
  <si>
    <t>Carolyn</t>
  </si>
  <si>
    <t>Boston</t>
  </si>
  <si>
    <t xml:space="preserve"> </t>
  </si>
  <si>
    <t>Massachusetts</t>
  </si>
  <si>
    <t>John</t>
  </si>
  <si>
    <t>Providence</t>
  </si>
  <si>
    <t>Rhode Island</t>
  </si>
  <si>
    <t>Brunswick</t>
  </si>
  <si>
    <t>Maine</t>
  </si>
  <si>
    <t>Worcester</t>
  </si>
  <si>
    <t>Sumski</t>
  </si>
  <si>
    <t>Lawrence</t>
  </si>
  <si>
    <t>Manchester</t>
  </si>
  <si>
    <t>New Hampshire</t>
  </si>
  <si>
    <t>Celli</t>
  </si>
  <si>
    <t>Andrea</t>
  </si>
  <si>
    <t>Albany</t>
  </si>
  <si>
    <t>Northern</t>
  </si>
  <si>
    <t>New York</t>
  </si>
  <si>
    <t>Jericho</t>
  </si>
  <si>
    <t>Eastern</t>
  </si>
  <si>
    <t>Macco</t>
  </si>
  <si>
    <t>Michael</t>
  </si>
  <si>
    <t>Melville</t>
  </si>
  <si>
    <t>Albert</t>
  </si>
  <si>
    <t>Buffalo</t>
  </si>
  <si>
    <t>Western</t>
  </si>
  <si>
    <t>Reiber</t>
  </si>
  <si>
    <t>George</t>
  </si>
  <si>
    <t>Rochester</t>
  </si>
  <si>
    <t>White Plains</t>
  </si>
  <si>
    <t>Southern</t>
  </si>
  <si>
    <t>Sensenich</t>
  </si>
  <si>
    <t>Jan</t>
  </si>
  <si>
    <t>Norwich</t>
  </si>
  <si>
    <t>Vermont</t>
  </si>
  <si>
    <t>Swimelar</t>
  </si>
  <si>
    <t>Mark</t>
  </si>
  <si>
    <t>Syracuse</t>
  </si>
  <si>
    <t>Hartford</t>
  </si>
  <si>
    <t>Connecticut</t>
  </si>
  <si>
    <t>Balboa</t>
  </si>
  <si>
    <t>Isabel</t>
  </si>
  <si>
    <t>Cherry Hill</t>
  </si>
  <si>
    <t>New Jersey</t>
  </si>
  <si>
    <t>Hummelstown</t>
  </si>
  <si>
    <t>Middle</t>
  </si>
  <si>
    <t>Pennsylvania</t>
  </si>
  <si>
    <t>Greenberg</t>
  </si>
  <si>
    <t>Marie-Ann</t>
  </si>
  <si>
    <t>Fairfield</t>
  </si>
  <si>
    <t>Joseph</t>
  </si>
  <si>
    <t>Wilmington</t>
  </si>
  <si>
    <t>Delaware</t>
  </si>
  <si>
    <t>William</t>
  </si>
  <si>
    <t>Philadelphia</t>
  </si>
  <si>
    <t>Reading</t>
  </si>
  <si>
    <t>Russo</t>
  </si>
  <si>
    <t>Robbinsville</t>
  </si>
  <si>
    <t>Winnecour</t>
  </si>
  <si>
    <t>Ronda</t>
  </si>
  <si>
    <t>Pittsburgh</t>
  </si>
  <si>
    <t>Bates</t>
  </si>
  <si>
    <t>Carl</t>
  </si>
  <si>
    <t>Richmond</t>
  </si>
  <si>
    <t>Virginia</t>
  </si>
  <si>
    <t>Charlottesville</t>
  </si>
  <si>
    <t>Branigan</t>
  </si>
  <si>
    <t>Timothy</t>
  </si>
  <si>
    <t>Maryland</t>
  </si>
  <si>
    <t>Baltimore</t>
  </si>
  <si>
    <t>Chesapeake</t>
  </si>
  <si>
    <t>Columbia</t>
  </si>
  <si>
    <t>South Carolina</t>
  </si>
  <si>
    <t>Gorman</t>
  </si>
  <si>
    <t>Thomas</t>
  </si>
  <si>
    <t>Alexandria</t>
  </si>
  <si>
    <t>Nancy</t>
  </si>
  <si>
    <t>Bowie</t>
  </si>
  <si>
    <t>Holland</t>
  </si>
  <si>
    <t>Gretchen</t>
  </si>
  <si>
    <t>Greenville</t>
  </si>
  <si>
    <t>Micale</t>
  </si>
  <si>
    <t>Christopher</t>
  </si>
  <si>
    <t>Roanoke</t>
  </si>
  <si>
    <t>South Charleston</t>
  </si>
  <si>
    <t>Northern and Southern</t>
  </si>
  <si>
    <t>West Virginia</t>
  </si>
  <si>
    <t>Washington</t>
  </si>
  <si>
    <t>Wyman</t>
  </si>
  <si>
    <t>James</t>
  </si>
  <si>
    <t>Mt. Pleasant</t>
  </si>
  <si>
    <t>Barkley</t>
  </si>
  <si>
    <t>Locke</t>
  </si>
  <si>
    <t>Jackson</t>
  </si>
  <si>
    <t>Mississippi</t>
  </si>
  <si>
    <t>Barkley, Jr.</t>
  </si>
  <si>
    <t>Harold</t>
  </si>
  <si>
    <t>Beaulieu</t>
  </si>
  <si>
    <t>Sterling</t>
  </si>
  <si>
    <t>Metairie</t>
  </si>
  <si>
    <t>Louisiana</t>
  </si>
  <si>
    <t>Hattiesburg</t>
  </si>
  <si>
    <t>Crawford</t>
  </si>
  <si>
    <t>Annette</t>
  </si>
  <si>
    <t>Baton Rouge</t>
  </si>
  <si>
    <t>Cuntz</t>
  </si>
  <si>
    <t>Warren</t>
  </si>
  <si>
    <t>Gulfport</t>
  </si>
  <si>
    <t>Hastings</t>
  </si>
  <si>
    <t>E. Eugene</t>
  </si>
  <si>
    <t>Monroe</t>
  </si>
  <si>
    <t>Rodriguez</t>
  </si>
  <si>
    <t>Keith</t>
  </si>
  <si>
    <t>Lafayette</t>
  </si>
  <si>
    <t>Shreveport</t>
  </si>
  <si>
    <t>Thornburg</t>
  </si>
  <si>
    <t>Jon</t>
  </si>
  <si>
    <t>Bassel</t>
  </si>
  <si>
    <t>Pamela</t>
  </si>
  <si>
    <t>Fort Worth</t>
  </si>
  <si>
    <t>Texas</t>
  </si>
  <si>
    <t>Powers</t>
  </si>
  <si>
    <t>Irving</t>
  </si>
  <si>
    <t>Tyler</t>
  </si>
  <si>
    <t>Truman</t>
  </si>
  <si>
    <t>Tim</t>
  </si>
  <si>
    <t>N. Richland Hills</t>
  </si>
  <si>
    <t>Robert</t>
  </si>
  <si>
    <t>Lubbock</t>
  </si>
  <si>
    <t>Corpus Christi</t>
  </si>
  <si>
    <t>Cox</t>
  </si>
  <si>
    <t>Stuart</t>
  </si>
  <si>
    <t>El Paso</t>
  </si>
  <si>
    <t>Heitkamp</t>
  </si>
  <si>
    <t>Houston</t>
  </si>
  <si>
    <t>Hendren, Jr.</t>
  </si>
  <si>
    <t>Ray</t>
  </si>
  <si>
    <t>Austin</t>
  </si>
  <si>
    <t>Langehennig</t>
  </si>
  <si>
    <t>Deborah</t>
  </si>
  <si>
    <t>Norwood</t>
  </si>
  <si>
    <t>Gary</t>
  </si>
  <si>
    <t>Midland</t>
  </si>
  <si>
    <t>Peake</t>
  </si>
  <si>
    <t>David</t>
  </si>
  <si>
    <t>Viegelahn</t>
  </si>
  <si>
    <t>Mary</t>
  </si>
  <si>
    <t>San Antonio</t>
  </si>
  <si>
    <t>Brown</t>
  </si>
  <si>
    <t>Sylvia</t>
  </si>
  <si>
    <t>Memphis</t>
  </si>
  <si>
    <t>Tennessee</t>
  </si>
  <si>
    <t>Burden</t>
  </si>
  <si>
    <t>Beverly</t>
  </si>
  <si>
    <t>Lexington</t>
  </si>
  <si>
    <t>Kentucky</t>
  </si>
  <si>
    <t>Hildebrand, III</t>
  </si>
  <si>
    <t>Henry</t>
  </si>
  <si>
    <t>Nashville</t>
  </si>
  <si>
    <t>Ivy</t>
  </si>
  <si>
    <t>Knoxville</t>
  </si>
  <si>
    <t>Louisville</t>
  </si>
  <si>
    <t>Bekofske</t>
  </si>
  <si>
    <t>Flint</t>
  </si>
  <si>
    <t>Michigan</t>
  </si>
  <si>
    <t>Burks</t>
  </si>
  <si>
    <t>Margaret</t>
  </si>
  <si>
    <t>Cincinnati</t>
  </si>
  <si>
    <t>Ohio</t>
  </si>
  <si>
    <t>Carroll</t>
  </si>
  <si>
    <t>Krispen</t>
  </si>
  <si>
    <t>Detroit</t>
  </si>
  <si>
    <t>English</t>
  </si>
  <si>
    <t>Faye</t>
  </si>
  <si>
    <t>Columbus</t>
  </si>
  <si>
    <t>Foley</t>
  </si>
  <si>
    <t>Barbara</t>
  </si>
  <si>
    <t>Kalamazoo</t>
  </si>
  <si>
    <t>Gallo</t>
  </si>
  <si>
    <t>Youngstown</t>
  </si>
  <si>
    <t>Dayton</t>
  </si>
  <si>
    <t>McDonald, Jr.</t>
  </si>
  <si>
    <t>Saginaw</t>
  </si>
  <si>
    <t>Rodgers</t>
  </si>
  <si>
    <t>Brett</t>
  </si>
  <si>
    <t>Grand Rapids</t>
  </si>
  <si>
    <t>Canton</t>
  </si>
  <si>
    <t>Rucinski</t>
  </si>
  <si>
    <t>Akron</t>
  </si>
  <si>
    <t>Ruskin</t>
  </si>
  <si>
    <t>Southfield</t>
  </si>
  <si>
    <t>Cleveland</t>
  </si>
  <si>
    <t>Terry</t>
  </si>
  <si>
    <t>Tammy</t>
  </si>
  <si>
    <t>Vaughan</t>
  </si>
  <si>
    <t>Elizabeth</t>
  </si>
  <si>
    <t>Toledo</t>
  </si>
  <si>
    <t>Black, Jr.</t>
  </si>
  <si>
    <t>Seymour</t>
  </si>
  <si>
    <t>Indiana</t>
  </si>
  <si>
    <t>Indianapolis</t>
  </si>
  <si>
    <t>Chael</t>
  </si>
  <si>
    <t>Paul</t>
  </si>
  <si>
    <t>Merrillville</t>
  </si>
  <si>
    <t>Central</t>
  </si>
  <si>
    <t>Illinois</t>
  </si>
  <si>
    <t>Combs-Skinner</t>
  </si>
  <si>
    <t>Marsha</t>
  </si>
  <si>
    <t>Newman</t>
  </si>
  <si>
    <t>Decker</t>
  </si>
  <si>
    <t>Donald</t>
  </si>
  <si>
    <t>Terre Haute</t>
  </si>
  <si>
    <t>DeLaney</t>
  </si>
  <si>
    <t>Ann</t>
  </si>
  <si>
    <t>Debra</t>
  </si>
  <si>
    <t>South Bend</t>
  </si>
  <si>
    <t>Musgrave, II</t>
  </si>
  <si>
    <t>Evansville</t>
  </si>
  <si>
    <t>Simon</t>
  </si>
  <si>
    <t>Russell</t>
  </si>
  <si>
    <t>Swansea</t>
  </si>
  <si>
    <t>Wisconsin</t>
  </si>
  <si>
    <t>Milwaukee</t>
  </si>
  <si>
    <t>Harring</t>
  </si>
  <si>
    <t>Madison</t>
  </si>
  <si>
    <t>Marshall</t>
  </si>
  <si>
    <t>Marilyn</t>
  </si>
  <si>
    <t>Chicago</t>
  </si>
  <si>
    <t>Meyer</t>
  </si>
  <si>
    <t>Lydia</t>
  </si>
  <si>
    <t>Rockford</t>
  </si>
  <si>
    <t>Stearns</t>
  </si>
  <si>
    <t>Glenn</t>
  </si>
  <si>
    <t>Lisle</t>
  </si>
  <si>
    <t>Burrell</t>
  </si>
  <si>
    <t>Gregory</t>
  </si>
  <si>
    <t>Minneapolis</t>
  </si>
  <si>
    <t>Minnesota</t>
  </si>
  <si>
    <t>Carlson</t>
  </si>
  <si>
    <t>Kyle</t>
  </si>
  <si>
    <t>Barnesville</t>
  </si>
  <si>
    <t>Minnesota &amp; North Dakota</t>
  </si>
  <si>
    <t>Dunbar</t>
  </si>
  <si>
    <t>Carol</t>
  </si>
  <si>
    <t>Waterloo</t>
  </si>
  <si>
    <t>Iowa</t>
  </si>
  <si>
    <t>Wein</t>
  </si>
  <si>
    <t>Dale</t>
  </si>
  <si>
    <t>Aberdeen</t>
  </si>
  <si>
    <t>South Dakota</t>
  </si>
  <si>
    <t>Babin</t>
  </si>
  <si>
    <t>Joyce</t>
  </si>
  <si>
    <t>Little Rock</t>
  </si>
  <si>
    <t>Eastern and Western</t>
  </si>
  <si>
    <t>Arkansas</t>
  </si>
  <si>
    <t>Fink</t>
  </si>
  <si>
    <t>Richard</t>
  </si>
  <si>
    <t>Kansas City</t>
  </si>
  <si>
    <t>Missouri</t>
  </si>
  <si>
    <t>Gooding</t>
  </si>
  <si>
    <t>Jack</t>
  </si>
  <si>
    <t>St. Louis</t>
  </si>
  <si>
    <t>Kathleen</t>
  </si>
  <si>
    <t>Omaha</t>
  </si>
  <si>
    <t>Nebraska</t>
  </si>
  <si>
    <t>McCarty</t>
  </si>
  <si>
    <t>Phoenix</t>
  </si>
  <si>
    <t>Arizona</t>
  </si>
  <si>
    <t>Kerns</t>
  </si>
  <si>
    <t>Dianne</t>
  </si>
  <si>
    <t>Tucson</t>
  </si>
  <si>
    <t>Maney</t>
  </si>
  <si>
    <t>Edward</t>
  </si>
  <si>
    <t>Billingslea, Jr.</t>
  </si>
  <si>
    <t>San Diego</t>
  </si>
  <si>
    <t>California</t>
  </si>
  <si>
    <t>Honolulu</t>
  </si>
  <si>
    <t>Hawaii, Guam &amp; North. Mariana Isl</t>
  </si>
  <si>
    <t>Cohen</t>
  </si>
  <si>
    <t>Amrane</t>
  </si>
  <si>
    <t>Orange</t>
  </si>
  <si>
    <t>Curry</t>
  </si>
  <si>
    <t>Los Angeles</t>
  </si>
  <si>
    <t>Danielson</t>
  </si>
  <si>
    <t>Rodney</t>
  </si>
  <si>
    <t>Riverside</t>
  </si>
  <si>
    <t>Dockery</t>
  </si>
  <si>
    <t>Kathy</t>
  </si>
  <si>
    <t>Rojas</t>
  </si>
  <si>
    <t>Sherman Oaks</t>
  </si>
  <si>
    <t>Bronitsky</t>
  </si>
  <si>
    <t>Martha</t>
  </si>
  <si>
    <t>Hayward</t>
  </si>
  <si>
    <t>Burchard, Jr.</t>
  </si>
  <si>
    <t>Foster City</t>
  </si>
  <si>
    <t>Cusick</t>
  </si>
  <si>
    <t>Sacramento</t>
  </si>
  <si>
    <t>Derham-Burk</t>
  </si>
  <si>
    <t>Devin</t>
  </si>
  <si>
    <t>San Jose</t>
  </si>
  <si>
    <t>Modesto</t>
  </si>
  <si>
    <t>Leavitt</t>
  </si>
  <si>
    <t>Las Vegas</t>
  </si>
  <si>
    <t>Nevada</t>
  </si>
  <si>
    <t>Fresno</t>
  </si>
  <si>
    <t>Van Meter</t>
  </si>
  <si>
    <t>Reno</t>
  </si>
  <si>
    <t>Yarnall</t>
  </si>
  <si>
    <t>Rick</t>
  </si>
  <si>
    <t>Brunner</t>
  </si>
  <si>
    <t>Daniel</t>
  </si>
  <si>
    <t>Spokane</t>
  </si>
  <si>
    <t>Anchorage</t>
  </si>
  <si>
    <t>Alaska</t>
  </si>
  <si>
    <t>Drummond</t>
  </si>
  <si>
    <t>Great Falls</t>
  </si>
  <si>
    <t>Montana</t>
  </si>
  <si>
    <t>Seattle</t>
  </si>
  <si>
    <t>Godare</t>
  </si>
  <si>
    <t>Wayne</t>
  </si>
  <si>
    <t>Portland</t>
  </si>
  <si>
    <t>Oregon</t>
  </si>
  <si>
    <t>McCallister</t>
  </si>
  <si>
    <t>Boise</t>
  </si>
  <si>
    <t>Idaho</t>
  </si>
  <si>
    <t>Zimmerman</t>
  </si>
  <si>
    <t>C. Barry</t>
  </si>
  <si>
    <t>Coeur d'Alene</t>
  </si>
  <si>
    <t>Salt Lake City</t>
  </si>
  <si>
    <t>Utah</t>
  </si>
  <si>
    <t>Kiel</t>
  </si>
  <si>
    <t>Douglas</t>
  </si>
  <si>
    <t>Denver</t>
  </si>
  <si>
    <t>Colorado</t>
  </si>
  <si>
    <t>Bonney</t>
  </si>
  <si>
    <t>Muskogee</t>
  </si>
  <si>
    <t>Oklahoma</t>
  </si>
  <si>
    <t>Eck</t>
  </si>
  <si>
    <t>Lonnie</t>
  </si>
  <si>
    <t>Tulsa</t>
  </si>
  <si>
    <t>Griffin</t>
  </si>
  <si>
    <t>Roeland Park</t>
  </si>
  <si>
    <t>Kansas</t>
  </si>
  <si>
    <t>Hardeman</t>
  </si>
  <si>
    <t>Oklahoma City</t>
  </si>
  <si>
    <t>Albuquerque</t>
  </si>
  <si>
    <t>New Mexico</t>
  </si>
  <si>
    <t>Laurie</t>
  </si>
  <si>
    <t>Wichita</t>
  </si>
  <si>
    <t>Carrion</t>
  </si>
  <si>
    <t>Jose</t>
  </si>
  <si>
    <t>San Juan</t>
  </si>
  <si>
    <t>Puerto Rico &amp; Virgin Islands</t>
  </si>
  <si>
    <t>Goodman</t>
  </si>
  <si>
    <t>Adam</t>
  </si>
  <si>
    <t>Atlanta</t>
  </si>
  <si>
    <t>Georgia</t>
  </si>
  <si>
    <t>Leigh</t>
  </si>
  <si>
    <t>Tallahassee</t>
  </si>
  <si>
    <t>Florida</t>
  </si>
  <si>
    <t>Hope</t>
  </si>
  <si>
    <t>Camille</t>
  </si>
  <si>
    <t>Macon</t>
  </si>
  <si>
    <t>Le</t>
  </si>
  <si>
    <t>Huon</t>
  </si>
  <si>
    <t>Augusta</t>
  </si>
  <si>
    <t>Massey</t>
  </si>
  <si>
    <t>Elaina</t>
  </si>
  <si>
    <t>Meredith</t>
  </si>
  <si>
    <t>O. Byron</t>
  </si>
  <si>
    <t>Savannah</t>
  </si>
  <si>
    <t xml:space="preserve">Neidich </t>
  </si>
  <si>
    <t>Miramar</t>
  </si>
  <si>
    <t>Neway</t>
  </si>
  <si>
    <t>Jacksonville</t>
  </si>
  <si>
    <t>Oliveras Rivera</t>
  </si>
  <si>
    <t>Alejandro</t>
  </si>
  <si>
    <t xml:space="preserve">Puerto Rico </t>
  </si>
  <si>
    <t>Remick</t>
  </si>
  <si>
    <t>Kelly</t>
  </si>
  <si>
    <t>Waage</t>
  </si>
  <si>
    <t>Bradenton</t>
  </si>
  <si>
    <t>Weatherford</t>
  </si>
  <si>
    <t>Winter Park</t>
  </si>
  <si>
    <t>Weiner</t>
  </si>
  <si>
    <t>Robin</t>
  </si>
  <si>
    <t>Ft. Lauderdale</t>
  </si>
  <si>
    <t>Whaley</t>
  </si>
  <si>
    <t>Plano</t>
  </si>
  <si>
    <t>Chattanooga</t>
  </si>
  <si>
    <t>Oshkosh</t>
  </si>
  <si>
    <t>Tacoma</t>
  </si>
  <si>
    <t>Eugene</t>
  </si>
  <si>
    <t>Suffolk</t>
  </si>
  <si>
    <t>Wade</t>
  </si>
  <si>
    <t>West</t>
  </si>
  <si>
    <t>Hauber</t>
  </si>
  <si>
    <t>Garcia</t>
  </si>
  <si>
    <t>Jipping</t>
  </si>
  <si>
    <t>Malaier</t>
  </si>
  <si>
    <t>Markel</t>
  </si>
  <si>
    <t>Jenkins</t>
  </si>
  <si>
    <t>Nacole</t>
  </si>
  <si>
    <t>Naliko</t>
  </si>
  <si>
    <t>Kara</t>
  </si>
  <si>
    <t>Suzanne</t>
  </si>
  <si>
    <t>Carey</t>
  </si>
  <si>
    <t>Lon</t>
  </si>
  <si>
    <t>(1)  trustees who run ongoing mortgage payments through the plans on a regular basis-defined as disbursing ongoing mortgage payments totaling 10% or more of total disbursements OR</t>
  </si>
  <si>
    <t>disbursing ongoing mortgage payments totaling between 1%-10% of total disbursements where the region advises they routinely run them through the plans.</t>
  </si>
  <si>
    <t>Scott</t>
  </si>
  <si>
    <t>Diana</t>
  </si>
  <si>
    <t>Simmons-Beasley</t>
  </si>
  <si>
    <t>Johns</t>
  </si>
  <si>
    <t>Davis</t>
  </si>
  <si>
    <t>Todd</t>
  </si>
  <si>
    <t>Ebert</t>
  </si>
  <si>
    <t>Maryland &amp; DC</t>
  </si>
  <si>
    <t>Napolitano</t>
  </si>
  <si>
    <t>Helbling</t>
  </si>
  <si>
    <t>Krista</t>
  </si>
  <si>
    <t>Lauren</t>
  </si>
  <si>
    <t>Daugherty</t>
  </si>
  <si>
    <t>Tiffany</t>
  </si>
  <si>
    <t>Dudley</t>
  </si>
  <si>
    <t>Andrew</t>
  </si>
  <si>
    <t>Lieske</t>
  </si>
  <si>
    <t>Davey</t>
  </si>
  <si>
    <t>Melissa</t>
  </si>
  <si>
    <t>ERRONEOUS DISB</t>
  </si>
  <si>
    <t>Roberta</t>
  </si>
  <si>
    <t>Schinker-Kuharich</t>
  </si>
  <si>
    <t>Wilson-Aguilar</t>
  </si>
  <si>
    <t>Jason</t>
  </si>
  <si>
    <t>Dynele</t>
  </si>
  <si>
    <t xml:space="preserve">Cornejo </t>
  </si>
  <si>
    <t>Lloyd</t>
  </si>
  <si>
    <t>Colorado &amp; Wyoming</t>
  </si>
  <si>
    <t>CASES EXTEND 84 MOS.</t>
  </si>
  <si>
    <t>Waterman</t>
  </si>
  <si>
    <t>Rawlings</t>
  </si>
  <si>
    <t>Kraus</t>
  </si>
  <si>
    <t>Julie</t>
  </si>
  <si>
    <t>Herr</t>
  </si>
  <si>
    <t>Rebecca</t>
  </si>
  <si>
    <t>Jansing</t>
  </si>
  <si>
    <t>Tampa</t>
  </si>
  <si>
    <t>Philippi</t>
  </si>
  <si>
    <t>Bailey</t>
  </si>
  <si>
    <t>DeLoach</t>
  </si>
  <si>
    <t>Jonathan</t>
  </si>
  <si>
    <t>Westerville</t>
  </si>
  <si>
    <t>Zaharopoulos</t>
  </si>
  <si>
    <t>Kenneth</t>
  </si>
  <si>
    <t>Mathews</t>
  </si>
  <si>
    <t>Annemarie</t>
  </si>
  <si>
    <t>Hooper</t>
  </si>
  <si>
    <t>Ghazvini</t>
  </si>
  <si>
    <t>Nima</t>
  </si>
  <si>
    <t>Safir</t>
  </si>
  <si>
    <t>K. Edward</t>
  </si>
  <si>
    <t xml:space="preserve">CHAPTER 13 STANDING TRUSTEE FY23 AUDITED ANNUAL REPORTS </t>
  </si>
  <si>
    <t>CASES ACTIVE START '23</t>
  </si>
  <si>
    <t># CASES END FY23</t>
  </si>
  <si>
    <t>Charles</t>
  </si>
  <si>
    <t xml:space="preserve">Preuss </t>
  </si>
  <si>
    <t>Jaworski</t>
  </si>
  <si>
    <t>Johnson</t>
  </si>
  <si>
    <t>Ryan</t>
  </si>
  <si>
    <t>Barnhart</t>
  </si>
  <si>
    <t>Tucci</t>
  </si>
  <si>
    <t>Katherine</t>
  </si>
  <si>
    <t>Valdez</t>
  </si>
  <si>
    <t>Yvonne</t>
  </si>
  <si>
    <t>McCartney</t>
  </si>
  <si>
    <t>Erin</t>
  </si>
  <si>
    <t>Greer (11 mos)</t>
  </si>
  <si>
    <t xml:space="preserve">Duncan </t>
  </si>
  <si>
    <t>Mawhinney/Pappalardo</t>
  </si>
  <si>
    <t>Pisaturo/Boyajian</t>
  </si>
  <si>
    <t>Frost/Preuss Int</t>
  </si>
  <si>
    <t>Scolforo/Beskin</t>
  </si>
  <si>
    <t>Stefan/Cotter</t>
  </si>
  <si>
    <t>Rawlings Int/Henley</t>
  </si>
  <si>
    <t>Johns/Vardaman</t>
  </si>
  <si>
    <t xml:space="preserve">Miller/Kerney </t>
  </si>
  <si>
    <t>Cruseturner/Stevenson</t>
  </si>
  <si>
    <t>Chael Interim/Miller</t>
  </si>
  <si>
    <t>Koch/Skelton</t>
  </si>
  <si>
    <t>Angela</t>
  </si>
  <si>
    <t>Brian</t>
  </si>
  <si>
    <t>Jennifer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</si>
</sst>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0"/>
      <color indexed="10"/>
      <name val="MS Sans Serif"/>
      <family val="2"/>
    </font>
    <font>
      <sz val="11"/>
      <color rgb="FF1F497D"/>
      <name val="Calibri"/>
      <family val="2"/>
      <scheme val="minor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8"/>
      <name val="Times New Roman"/>
      <family val="1"/>
    </font>
    <font>
      <sz val="10"/>
      <name val="MS Sans Serif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Arial"/>
      <family val="2"/>
    </font>
    <font>
      <sz val="12"/>
      <color theme="1"/>
      <name val="Times New Roman"/>
      <family val="1"/>
    </font>
    <font>
      <sz val="1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4659260841701"/>
        <bgColor rgb="FFC0C0C0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44">
    <xf numFmtId="0" fontId="0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8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20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1" fillId="0" borderId="0" xfId="0" applyFont="1" applyBorder="1"/>
    <xf numFmtId="3" fontId="12" fillId="0" borderId="0" xfId="0" applyNumberFormat="1" applyFont="1" applyFill="1" applyAlignment="1">
      <alignment horizontal="left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4" xfId="0" applyNumberFormat="1" applyFont="1" applyBorder="1"/>
    <xf numFmtId="0" fontId="11" fillId="0" borderId="4" xfId="0" applyNumberFormat="1" applyFont="1" applyBorder="1" applyAlignment="1">
      <alignment wrapText="1"/>
    </xf>
    <xf numFmtId="0" fontId="11" fillId="0" borderId="4" xfId="0" applyNumberFormat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1" fillId="2" borderId="4" xfId="0" applyNumberFormat="1" applyFont="1" applyFill="1" applyBorder="1" applyAlignment="1">
      <alignment wrapText="1"/>
    </xf>
    <xf numFmtId="164" fontId="11" fillId="0" borderId="4" xfId="0" applyNumberFormat="1" applyFont="1" applyBorder="1" applyAlignment="1">
      <alignment wrapText="1"/>
    </xf>
    <xf numFmtId="0" fontId="11" fillId="0" borderId="4" xfId="0" quotePrefix="1" applyNumberFormat="1" applyFont="1" applyBorder="1" applyAlignment="1">
      <alignment wrapText="1"/>
    </xf>
    <xf numFmtId="0" fontId="11" fillId="2" borderId="5" xfId="2" quotePrefix="1" applyNumberFormat="1" applyFont="1" applyFill="1" applyBorder="1" applyAlignment="1">
      <alignment wrapText="1"/>
    </xf>
    <xf numFmtId="0" fontId="11" fillId="2" borderId="5" xfId="3" applyNumberFormat="1" applyFont="1" applyFill="1" applyBorder="1" applyAlignment="1">
      <alignment wrapText="1"/>
    </xf>
    <xf numFmtId="0" fontId="11" fillId="2" borderId="5" xfId="1" applyNumberFormat="1" applyFont="1" applyFill="1" applyBorder="1" applyAlignment="1">
      <alignment wrapText="1"/>
    </xf>
    <xf numFmtId="9" fontId="11" fillId="0" borderId="4" xfId="0" quotePrefix="1" applyNumberFormat="1" applyFont="1" applyBorder="1"/>
    <xf numFmtId="0" fontId="16" fillId="3" borderId="2" xfId="0" applyFont="1" applyFill="1" applyBorder="1" applyAlignment="1" applyProtection="1">
      <alignment horizontal="center" vertical="center"/>
    </xf>
    <xf numFmtId="0" fontId="3" fillId="4" borderId="1" xfId="0" applyNumberFormat="1" applyFont="1" applyFill="1" applyBorder="1" applyAlignment="1"/>
    <xf numFmtId="0" fontId="16" fillId="3" borderId="1" xfId="0" applyFont="1" applyFill="1" applyBorder="1" applyAlignment="1" applyProtection="1">
      <alignment horizontal="center" vertical="center"/>
    </xf>
    <xf numFmtId="0" fontId="16" fillId="3" borderId="6" xfId="0" applyFont="1" applyFill="1" applyBorder="1" applyAlignment="1" applyProtection="1">
      <alignment horizontal="center" vertical="center"/>
    </xf>
    <xf numFmtId="3" fontId="17" fillId="3" borderId="4" xfId="0" applyNumberFormat="1" applyFont="1" applyFill="1" applyBorder="1" applyAlignment="1" applyProtection="1">
      <alignment horizontal="right"/>
    </xf>
    <xf numFmtId="164" fontId="3" fillId="4" borderId="5" xfId="0" applyNumberFormat="1" applyFont="1" applyFill="1" applyBorder="1" applyAlignment="1">
      <alignment horizontal="right" wrapText="1"/>
    </xf>
    <xf numFmtId="37" fontId="17" fillId="3" borderId="4" xfId="0" applyNumberFormat="1" applyFont="1" applyFill="1" applyBorder="1" applyAlignment="1" applyProtection="1">
      <alignment horizontal="right"/>
    </xf>
    <xf numFmtId="0" fontId="3" fillId="4" borderId="3" xfId="0" applyNumberFormat="1" applyFont="1" applyFill="1" applyBorder="1" applyAlignment="1">
      <alignment wrapText="1"/>
    </xf>
    <xf numFmtId="0" fontId="16" fillId="3" borderId="3" xfId="0" applyFont="1" applyFill="1" applyBorder="1" applyAlignment="1" applyProtection="1">
      <alignment horizontal="center" vertical="center"/>
    </xf>
    <xf numFmtId="164" fontId="17" fillId="3" borderId="4" xfId="0" applyNumberFormat="1" applyFont="1" applyFill="1" applyBorder="1" applyAlignment="1" applyProtection="1">
      <alignment horizontal="right"/>
    </xf>
    <xf numFmtId="37" fontId="17" fillId="0" borderId="4" xfId="0" applyNumberFormat="1" applyFont="1" applyFill="1" applyBorder="1" applyAlignment="1" applyProtection="1">
      <alignment horizontal="right" vertical="center" wrapText="1"/>
    </xf>
    <xf numFmtId="37" fontId="17" fillId="0" borderId="4" xfId="0" applyNumberFormat="1" applyFont="1" applyFill="1" applyBorder="1" applyAlignment="1" applyProtection="1">
      <alignment vertical="center" wrapText="1"/>
    </xf>
    <xf numFmtId="0" fontId="3" fillId="0" borderId="4" xfId="0" quotePrefix="1" applyNumberFormat="1" applyFont="1" applyFill="1" applyBorder="1"/>
    <xf numFmtId="0" fontId="3" fillId="0" borderId="4" xfId="0" applyFont="1" applyFill="1" applyBorder="1"/>
    <xf numFmtId="0" fontId="3" fillId="2" borderId="4" xfId="0" applyFont="1" applyFill="1" applyBorder="1"/>
    <xf numFmtId="0" fontId="3" fillId="2" borderId="4" xfId="0" applyNumberFormat="1" applyFont="1" applyFill="1" applyBorder="1"/>
    <xf numFmtId="37" fontId="17" fillId="2" borderId="4" xfId="0" applyNumberFormat="1" applyFont="1" applyFill="1" applyBorder="1" applyAlignment="1" applyProtection="1">
      <alignment horizontal="right" vertical="center" wrapText="1"/>
    </xf>
    <xf numFmtId="3" fontId="3" fillId="2" borderId="4" xfId="0" applyNumberFormat="1" applyFont="1" applyFill="1" applyBorder="1"/>
    <xf numFmtId="0" fontId="0" fillId="0" borderId="4" xfId="0" applyBorder="1"/>
    <xf numFmtId="0" fontId="3" fillId="2" borderId="4" xfId="0" quotePrefix="1" applyNumberFormat="1" applyFont="1" applyFill="1" applyBorder="1"/>
    <xf numFmtId="37" fontId="17" fillId="5" borderId="4" xfId="0" applyNumberFormat="1" applyFont="1" applyFill="1" applyBorder="1" applyAlignment="1" applyProtection="1">
      <alignment horizontal="right" vertical="center" wrapText="1"/>
    </xf>
    <xf numFmtId="37" fontId="17" fillId="5" borderId="4" xfId="0" applyNumberFormat="1" applyFont="1" applyFill="1" applyBorder="1" applyAlignment="1" applyProtection="1">
      <alignment vertical="center" wrapText="1"/>
    </xf>
    <xf numFmtId="0" fontId="3" fillId="5" borderId="4" xfId="0" quotePrefix="1" applyNumberFormat="1" applyFont="1" applyFill="1" applyBorder="1"/>
    <xf numFmtId="0" fontId="3" fillId="5" borderId="4" xfId="0" applyFont="1" applyFill="1" applyBorder="1"/>
    <xf numFmtId="37" fontId="3" fillId="2" borderId="4" xfId="0" applyNumberFormat="1" applyFont="1" applyFill="1" applyBorder="1" applyAlignment="1" applyProtection="1">
      <alignment vertical="center" wrapText="1"/>
    </xf>
    <xf numFmtId="37" fontId="17" fillId="6" borderId="4" xfId="0" applyNumberFormat="1" applyFont="1" applyFill="1" applyBorder="1" applyAlignment="1" applyProtection="1">
      <alignment horizontal="right"/>
    </xf>
    <xf numFmtId="3" fontId="17" fillId="6" borderId="4" xfId="0" applyNumberFormat="1" applyFont="1" applyFill="1" applyBorder="1" applyAlignment="1" applyProtection="1">
      <alignment horizontal="right"/>
    </xf>
    <xf numFmtId="0" fontId="0" fillId="2" borderId="0" xfId="0" applyFill="1"/>
    <xf numFmtId="37" fontId="17" fillId="2" borderId="4" xfId="0" applyNumberFormat="1" applyFont="1" applyFill="1" applyBorder="1" applyAlignment="1" applyProtection="1">
      <alignment vertical="center" wrapText="1"/>
    </xf>
    <xf numFmtId="0" fontId="17" fillId="2" borderId="4" xfId="0" applyFont="1" applyFill="1" applyBorder="1" applyAlignment="1" applyProtection="1">
      <alignment horizontal="right" vertical="center" wrapText="1"/>
    </xf>
    <xf numFmtId="0" fontId="17" fillId="2" borderId="4" xfId="0" applyFont="1" applyFill="1" applyBorder="1" applyAlignment="1" applyProtection="1">
      <alignment vertical="center" wrapText="1"/>
    </xf>
    <xf numFmtId="3" fontId="3" fillId="2" borderId="4" xfId="6" applyNumberFormat="1" applyFont="1" applyFill="1" applyBorder="1"/>
    <xf numFmtId="0" fontId="3" fillId="0" borderId="4" xfId="6" quotePrefix="1" applyNumberFormat="1" applyFont="1" applyFill="1" applyBorder="1"/>
    <xf numFmtId="0" fontId="3" fillId="2" borderId="4" xfId="6" applyFont="1" applyFill="1" applyBorder="1"/>
    <xf numFmtId="0" fontId="3" fillId="2" borderId="4" xfId="6" quotePrefix="1" applyNumberFormat="1" applyFont="1" applyFill="1" applyBorder="1"/>
    <xf numFmtId="0" fontId="3" fillId="2" borderId="4" xfId="6" applyNumberFormat="1" applyFont="1" applyFill="1" applyBorder="1"/>
    <xf numFmtId="37" fontId="19" fillId="0" borderId="4" xfId="4" applyNumberFormat="1" applyFont="1" applyBorder="1"/>
    <xf numFmtId="37" fontId="19" fillId="2" borderId="4" xfId="4" applyNumberFormat="1" applyFont="1" applyFill="1" applyBorder="1"/>
    <xf numFmtId="164" fontId="19" fillId="2" borderId="4" xfId="4" applyNumberFormat="1" applyFont="1" applyFill="1" applyBorder="1"/>
    <xf numFmtId="0" fontId="0" fillId="0" borderId="0" xfId="0" applyBorder="1"/>
    <xf numFmtId="0" fontId="0" fillId="0" borderId="0" xfId="0" applyFill="1"/>
    <xf numFmtId="3" fontId="19" fillId="0" borderId="0" xfId="0" applyNumberFormat="1" applyFont="1" applyBorder="1" applyAlignment="1"/>
    <xf numFmtId="0" fontId="19" fillId="0" borderId="0" xfId="0" applyFont="1"/>
    <xf numFmtId="0" fontId="19" fillId="0" borderId="0" xfId="0" applyFont="1"/>
    <xf numFmtId="37" fontId="3" fillId="0" borderId="4" xfId="0" applyNumberFormat="1" applyFont="1" applyFill="1" applyBorder="1" applyAlignment="1" applyProtection="1">
      <alignment vertical="center" wrapText="1"/>
    </xf>
    <xf numFmtId="37" fontId="3" fillId="0" borderId="4" xfId="0" applyNumberFormat="1" applyFont="1" applyFill="1" applyBorder="1" applyAlignment="1" applyProtection="1">
      <alignment horizontal="right" vertical="center" wrapText="1"/>
    </xf>
    <xf numFmtId="0" fontId="3" fillId="2" borderId="4" xfId="0" quotePrefix="1" applyFont="1" applyFill="1" applyBorder="1"/>
    <xf numFmtId="3" fontId="19" fillId="0" borderId="4" xfId="4" applyNumberFormat="1" applyFont="1" applyBorder="1"/>
    <xf numFmtId="3" fontId="19" fillId="2" borderId="4" xfId="4" applyNumberFormat="1" applyFont="1" applyFill="1" applyBorder="1"/>
    <xf numFmtId="3" fontId="19" fillId="0" borderId="4" xfId="4" applyNumberFormat="1" applyFont="1" applyFill="1" applyBorder="1"/>
    <xf numFmtId="0" fontId="19" fillId="2" borderId="4" xfId="0" quotePrefix="1" applyNumberFormat="1" applyFont="1" applyFill="1" applyBorder="1"/>
    <xf numFmtId="37" fontId="19" fillId="0" borderId="4" xfId="4" applyNumberFormat="1" applyFont="1" applyFill="1" applyBorder="1"/>
    <xf numFmtId="164" fontId="19" fillId="0" borderId="4" xfId="4" applyNumberFormat="1" applyFont="1" applyBorder="1"/>
    <xf numFmtId="37" fontId="19" fillId="0" borderId="4" xfId="0" applyNumberFormat="1" applyFont="1" applyBorder="1"/>
    <xf numFmtId="0" fontId="6" fillId="0" borderId="0" xfId="0" applyFont="1" applyBorder="1"/>
    <xf numFmtId="0" fontId="13" fillId="0" borderId="1" xfId="0" applyFont="1" applyBorder="1"/>
    <xf numFmtId="0" fontId="5" fillId="0" borderId="0" xfId="0" applyFont="1" applyBorder="1"/>
    <xf numFmtId="0" fontId="0" fillId="0" borderId="7" xfId="0" applyBorder="1"/>
    <xf numFmtId="0" fontId="9" fillId="0" borderId="0" xfId="0" applyFont="1" applyBorder="1"/>
    <xf numFmtId="0" fontId="10" fillId="2" borderId="1" xfId="2" applyFont="1" applyFill="1" applyBorder="1"/>
    <xf numFmtId="0" fontId="10" fillId="2" borderId="1" xfId="3" applyFont="1" applyFill="1" applyBorder="1"/>
    <xf numFmtId="14" fontId="11" fillId="0" borderId="0" xfId="0" applyNumberFormat="1" applyFont="1" applyAlignment="1">
      <alignment horizontal="left"/>
    </xf>
    <xf numFmtId="164" fontId="11" fillId="0" borderId="1" xfId="0" applyNumberFormat="1" applyFont="1" applyBorder="1"/>
    <xf numFmtId="0" fontId="2" fillId="0" borderId="0" xfId="0" applyFont="1" applyBorder="1"/>
    <xf numFmtId="0" fontId="10" fillId="2" borderId="0" xfId="1" applyFont="1" applyFill="1" applyBorder="1"/>
    <xf numFmtId="0" fontId="14" fillId="2" borderId="1" xfId="1" applyFont="1" applyFill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44">
    <cellStyle name="Currency" xfId="4" builtinId="4"/>
    <cellStyle name="Currency 2" xfId="11" xr:uid="{00000000-0005-0000-0000-000001000000}"/>
    <cellStyle name="Currency 2 2" xfId="37" xr:uid="{00000000-0005-0000-0000-000002000000}"/>
    <cellStyle name="Currency 3" xfId="32" xr:uid="{00000000-0005-0000-0000-000003000000}"/>
    <cellStyle name="Currency 3 2" xfId="39" xr:uid="{00000000-0005-0000-0000-000004000000}"/>
    <cellStyle name="Currency 4" xfId="35" xr:uid="{00000000-0005-0000-0000-000005000000}"/>
    <cellStyle name="Currency 4 2" xfId="41" xr:uid="{00000000-0005-0000-0000-000006000000}"/>
    <cellStyle name="Currency 5" xfId="43" xr:uid="{00000000-0005-0000-0000-000007000000}"/>
    <cellStyle name="Normal" xfId="0" builtinId="0"/>
    <cellStyle name="Normal 10" xfId="15" xr:uid="{00000000-0005-0000-0000-000009000000}"/>
    <cellStyle name="Normal 11" xfId="16" xr:uid="{00000000-0005-0000-0000-00000A000000}"/>
    <cellStyle name="Normal 12" xfId="17" xr:uid="{00000000-0005-0000-0000-00000B000000}"/>
    <cellStyle name="Normal 13" xfId="18" xr:uid="{00000000-0005-0000-0000-00000C000000}"/>
    <cellStyle name="Normal 14" xfId="19" xr:uid="{00000000-0005-0000-0000-00000D000000}"/>
    <cellStyle name="Normal 15" xfId="20" xr:uid="{00000000-0005-0000-0000-00000E000000}"/>
    <cellStyle name="Normal 16" xfId="21" xr:uid="{00000000-0005-0000-0000-00000F000000}"/>
    <cellStyle name="Normal 17" xfId="22" xr:uid="{00000000-0005-0000-0000-000010000000}"/>
    <cellStyle name="Normal 18" xfId="14" xr:uid="{00000000-0005-0000-0000-000011000000}"/>
    <cellStyle name="Normal 19" xfId="23" xr:uid="{00000000-0005-0000-0000-000012000000}"/>
    <cellStyle name="Normal 2" xfId="6" xr:uid="{00000000-0005-0000-0000-000013000000}"/>
    <cellStyle name="Normal 20" xfId="24" xr:uid="{00000000-0005-0000-0000-000014000000}"/>
    <cellStyle name="Normal 21" xfId="25" xr:uid="{00000000-0005-0000-0000-000015000000}"/>
    <cellStyle name="Normal 22" xfId="26" xr:uid="{00000000-0005-0000-0000-000016000000}"/>
    <cellStyle name="Normal 23" xfId="27" xr:uid="{00000000-0005-0000-0000-000017000000}"/>
    <cellStyle name="Normal 24" xfId="2" xr:uid="{00000000-0005-0000-0000-000018000000}"/>
    <cellStyle name="Normal 25" xfId="3" xr:uid="{00000000-0005-0000-0000-000019000000}"/>
    <cellStyle name="Normal 26" xfId="1" xr:uid="{00000000-0005-0000-0000-00001A000000}"/>
    <cellStyle name="Normal 27" xfId="28" xr:uid="{00000000-0005-0000-0000-00001B000000}"/>
    <cellStyle name="Normal 28" xfId="29" xr:uid="{00000000-0005-0000-0000-00001C000000}"/>
    <cellStyle name="Normal 29" xfId="34" xr:uid="{00000000-0005-0000-0000-00001D000000}"/>
    <cellStyle name="Normal 3" xfId="7" xr:uid="{00000000-0005-0000-0000-00001E000000}"/>
    <cellStyle name="Normal 30" xfId="33" xr:uid="{00000000-0005-0000-0000-00001F000000}"/>
    <cellStyle name="Normal 4" xfId="8" xr:uid="{00000000-0005-0000-0000-000020000000}"/>
    <cellStyle name="Normal 5" xfId="9" xr:uid="{00000000-0005-0000-0000-000021000000}"/>
    <cellStyle name="Normal 5 2" xfId="30" xr:uid="{00000000-0005-0000-0000-000022000000}"/>
    <cellStyle name="Normal 5 3" xfId="36" xr:uid="{00000000-0005-0000-0000-000023000000}"/>
    <cellStyle name="Normal 6" xfId="10" xr:uid="{00000000-0005-0000-0000-000024000000}"/>
    <cellStyle name="Normal 6 2" xfId="31" xr:uid="{00000000-0005-0000-0000-000025000000}"/>
    <cellStyle name="Normal 6 3" xfId="38" xr:uid="{00000000-0005-0000-0000-000026000000}"/>
    <cellStyle name="Normal 7" xfId="5" xr:uid="{00000000-0005-0000-0000-000027000000}"/>
    <cellStyle name="Normal 7 2" xfId="40" xr:uid="{00000000-0005-0000-0000-000028000000}"/>
    <cellStyle name="Normal 8" xfId="12" xr:uid="{00000000-0005-0000-0000-000029000000}"/>
    <cellStyle name="Normal 8 2" xfId="42" xr:uid="{00000000-0005-0000-0000-00002A000000}"/>
    <cellStyle name="Normal 9" xfId="1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80"/>
  <sheetViews>
    <sheetView tabSelected="1" workbookViewId="0">
      <pane xSplit="2" ySplit="8" topLeftCell="C9" activePane="bottomRight" state="frozen"/>
      <selection pane="topRight" activeCell="D1" sqref="D1"/>
      <selection pane="bottomLeft" activeCell="A9" sqref="A9"/>
      <selection pane="bottomRight"/>
    </sheetView>
  </sheetViews>
  <sheetFormatPr defaultRowHeight="14.5" x14ac:dyDescent="0.35"/>
  <cols>
    <col min="2" max="2" width="26.54296875" customWidth="1"/>
    <col min="3" max="3" width="19.54296875" customWidth="1"/>
    <col min="4" max="4" width="20.26953125" customWidth="1"/>
    <col min="5" max="5" width="19.453125" bestFit="1" customWidth="1"/>
    <col min="6" max="6" width="32.7265625" bestFit="1" customWidth="1"/>
    <col min="7" max="7" width="14.26953125" customWidth="1"/>
    <col min="8" max="9" width="16.7265625" customWidth="1"/>
    <col min="10" max="11" width="14.26953125" customWidth="1"/>
    <col min="12" max="13" width="17.26953125" customWidth="1"/>
    <col min="14" max="14" width="14.453125" customWidth="1"/>
    <col min="15" max="16" width="15.26953125" customWidth="1"/>
    <col min="17" max="17" width="14.54296875" customWidth="1"/>
    <col min="18" max="18" width="12.7265625" customWidth="1"/>
    <col min="19" max="19" width="14.7265625" customWidth="1"/>
    <col min="20" max="20" width="12.453125" bestFit="1" customWidth="1"/>
    <col min="21" max="21" width="10.7265625" customWidth="1"/>
    <col min="22" max="23" width="12.54296875" customWidth="1"/>
    <col min="24" max="24" width="21" customWidth="1"/>
    <col min="25" max="25" width="14.54296875" customWidth="1"/>
    <col min="26" max="26" width="18.7265625" customWidth="1"/>
    <col min="27" max="27" width="16.26953125" customWidth="1"/>
    <col min="28" max="28" width="14.26953125" customWidth="1"/>
    <col min="29" max="29" width="15.453125" customWidth="1"/>
    <col min="30" max="30" width="14.26953125" customWidth="1"/>
    <col min="31" max="32" width="15.7265625" customWidth="1"/>
    <col min="33" max="33" width="12.54296875" customWidth="1"/>
    <col min="34" max="34" width="16.26953125" customWidth="1"/>
    <col min="35" max="35" width="14.453125" customWidth="1"/>
    <col min="36" max="36" width="9.7265625" customWidth="1"/>
    <col min="37" max="37" width="11.26953125" bestFit="1" customWidth="1"/>
    <col min="38" max="38" width="11.1796875" customWidth="1"/>
    <col min="39" max="39" width="12" customWidth="1"/>
    <col min="40" max="40" width="10.26953125" bestFit="1" customWidth="1"/>
    <col min="41" max="41" width="13.54296875" customWidth="1"/>
    <col min="42" max="42" width="12.26953125" customWidth="1"/>
    <col min="43" max="43" width="12.7265625" customWidth="1"/>
    <col min="44" max="44" width="11.7265625" customWidth="1"/>
    <col min="45" max="45" width="12.26953125" customWidth="1"/>
    <col min="46" max="47" width="13" customWidth="1"/>
    <col min="48" max="48" width="21.81640625" customWidth="1"/>
    <col min="49" max="52" width="13.26953125" customWidth="1"/>
    <col min="53" max="53" width="24" customWidth="1"/>
    <col min="54" max="55" width="15.453125" customWidth="1"/>
    <col min="56" max="56" width="11.1796875" customWidth="1"/>
    <col min="57" max="57" width="10.7265625" customWidth="1"/>
    <col min="58" max="58" width="14.54296875" customWidth="1"/>
    <col min="59" max="59" width="13" customWidth="1"/>
    <col min="60" max="60" width="10.26953125" customWidth="1"/>
    <col min="61" max="61" width="9" bestFit="1" customWidth="1"/>
    <col min="62" max="62" width="11" customWidth="1"/>
    <col min="63" max="63" width="13" customWidth="1"/>
    <col min="64" max="64" width="14.453125" customWidth="1"/>
    <col min="65" max="66" width="9" bestFit="1" customWidth="1"/>
    <col min="67" max="67" width="16.26953125" customWidth="1"/>
    <col min="68" max="68" width="12.54296875" customWidth="1"/>
    <col min="69" max="69" width="13" customWidth="1"/>
    <col min="70" max="70" width="11.7265625" customWidth="1"/>
    <col min="71" max="71" width="13.7265625" customWidth="1"/>
    <col min="72" max="72" width="13.26953125" customWidth="1"/>
    <col min="73" max="73" width="14.26953125" customWidth="1"/>
    <col min="74" max="74" width="12" customWidth="1"/>
    <col min="75" max="75" width="12.7265625" customWidth="1"/>
    <col min="76" max="76" width="14.26953125" customWidth="1"/>
    <col min="77" max="77" width="11.26953125" customWidth="1"/>
    <col min="78" max="79" width="9.26953125" customWidth="1"/>
    <col min="80" max="80" width="13.7265625" customWidth="1"/>
    <col min="81" max="81" width="11.7265625" customWidth="1"/>
    <col min="82" max="83" width="9" bestFit="1" customWidth="1"/>
    <col min="84" max="84" width="10.54296875" customWidth="1"/>
  </cols>
  <sheetData>
    <row r="1" spans="1:84" ht="15.4" customHeight="1" x14ac:dyDescent="0.35">
      <c r="A1" s="1" t="s">
        <v>546</v>
      </c>
      <c r="Z1" s="2"/>
      <c r="AA1" s="77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78"/>
      <c r="BA1" s="84"/>
      <c r="BB1" s="3"/>
      <c r="BC1" s="3"/>
      <c r="BF1" s="3"/>
      <c r="BG1" s="3"/>
      <c r="BL1" s="3"/>
      <c r="BY1" s="3"/>
      <c r="BZ1" s="3"/>
      <c r="CA1" s="3"/>
      <c r="CB1" s="4"/>
      <c r="CC1" s="4"/>
      <c r="CD1" s="4"/>
      <c r="CE1" s="4"/>
      <c r="CF1" s="4"/>
    </row>
    <row r="2" spans="1:84" ht="15.5" x14ac:dyDescent="0.35">
      <c r="A2" s="7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7"/>
      <c r="CB2" s="5"/>
      <c r="CC2" s="5"/>
      <c r="CD2" s="5"/>
      <c r="CE2" s="5"/>
      <c r="CF2" s="5"/>
    </row>
    <row r="3" spans="1:84" x14ac:dyDescent="0.35">
      <c r="A3" s="7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7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79"/>
      <c r="AW3" s="5"/>
      <c r="AX3" s="5"/>
      <c r="AY3" s="5"/>
      <c r="AZ3" s="5"/>
      <c r="BA3" s="75"/>
      <c r="BB3" s="5"/>
      <c r="BC3" s="5"/>
      <c r="BD3" s="5"/>
      <c r="BE3" s="5"/>
      <c r="BF3" s="5"/>
      <c r="BG3" s="5"/>
      <c r="BH3" s="5"/>
      <c r="BI3" s="5"/>
      <c r="BJ3" s="8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6"/>
      <c r="CC3" s="6"/>
      <c r="CD3" s="6"/>
      <c r="CE3" s="6"/>
      <c r="CF3" s="6"/>
    </row>
    <row r="4" spans="1:84" x14ac:dyDescent="0.35">
      <c r="A4" s="82">
        <v>45386</v>
      </c>
      <c r="B4" s="7"/>
      <c r="C4" s="7"/>
      <c r="D4" s="7"/>
      <c r="E4" s="7"/>
      <c r="F4" s="7"/>
      <c r="G4" s="8"/>
      <c r="H4" s="8"/>
      <c r="I4" s="8"/>
      <c r="J4" s="8"/>
      <c r="K4" s="8"/>
      <c r="L4" s="8"/>
      <c r="M4" s="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8"/>
      <c r="Z4" s="83"/>
      <c r="AA4" s="8"/>
      <c r="AB4" s="8"/>
      <c r="AC4" s="8"/>
      <c r="AD4" s="8"/>
      <c r="AE4" s="8"/>
      <c r="AF4" s="80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1"/>
      <c r="AZ4" s="8"/>
      <c r="BA4" s="76"/>
      <c r="BB4" s="8"/>
      <c r="BC4" s="8"/>
      <c r="BD4" s="8"/>
      <c r="BE4" s="8"/>
      <c r="BF4" s="8"/>
      <c r="BG4" s="8"/>
      <c r="BH4" s="8"/>
      <c r="BI4" s="8"/>
      <c r="BJ4" s="86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90" t="s">
        <v>0</v>
      </c>
      <c r="CC4" s="91"/>
      <c r="CD4" s="91"/>
      <c r="CE4" s="91"/>
      <c r="CF4" s="92"/>
    </row>
    <row r="5" spans="1:84" ht="52.5" x14ac:dyDescent="0.35">
      <c r="A5" s="10" t="s">
        <v>1</v>
      </c>
      <c r="B5" s="11" t="s">
        <v>2</v>
      </c>
      <c r="C5" s="11" t="s">
        <v>3</v>
      </c>
      <c r="D5" s="10" t="s">
        <v>4</v>
      </c>
      <c r="E5" s="11" t="s">
        <v>5</v>
      </c>
      <c r="F5" s="11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3" t="s">
        <v>11</v>
      </c>
      <c r="L5" s="11" t="s">
        <v>12</v>
      </c>
      <c r="M5" s="12" t="s">
        <v>13</v>
      </c>
      <c r="N5" s="11" t="s">
        <v>14</v>
      </c>
      <c r="O5" s="11" t="s">
        <v>15</v>
      </c>
      <c r="P5" s="11" t="s">
        <v>16</v>
      </c>
      <c r="Q5" s="11" t="s">
        <v>17</v>
      </c>
      <c r="R5" s="11" t="s">
        <v>18</v>
      </c>
      <c r="S5" s="11" t="s">
        <v>19</v>
      </c>
      <c r="T5" s="11" t="s">
        <v>20</v>
      </c>
      <c r="U5" s="11" t="s">
        <v>21</v>
      </c>
      <c r="V5" s="11" t="s">
        <v>22</v>
      </c>
      <c r="W5" s="11" t="s">
        <v>23</v>
      </c>
      <c r="X5" s="13" t="s">
        <v>24</v>
      </c>
      <c r="Y5" s="14" t="s">
        <v>25</v>
      </c>
      <c r="Z5" s="15" t="s">
        <v>26</v>
      </c>
      <c r="AA5" s="11" t="s">
        <v>27</v>
      </c>
      <c r="AB5" s="11" t="s">
        <v>28</v>
      </c>
      <c r="AC5" s="11" t="s">
        <v>29</v>
      </c>
      <c r="AD5" s="16" t="s">
        <v>30</v>
      </c>
      <c r="AE5" s="16" t="s">
        <v>31</v>
      </c>
      <c r="AF5" s="17" t="s">
        <v>32</v>
      </c>
      <c r="AG5" s="11" t="s">
        <v>33</v>
      </c>
      <c r="AH5" s="11" t="s">
        <v>34</v>
      </c>
      <c r="AI5" s="11" t="s">
        <v>35</v>
      </c>
      <c r="AJ5" s="11" t="s">
        <v>36</v>
      </c>
      <c r="AK5" s="11" t="s">
        <v>37</v>
      </c>
      <c r="AL5" s="11" t="s">
        <v>38</v>
      </c>
      <c r="AM5" s="11" t="s">
        <v>39</v>
      </c>
      <c r="AN5" s="11" t="s">
        <v>40</v>
      </c>
      <c r="AO5" s="11" t="s">
        <v>41</v>
      </c>
      <c r="AP5" s="11" t="s">
        <v>42</v>
      </c>
      <c r="AQ5" s="11" t="s">
        <v>43</v>
      </c>
      <c r="AR5" s="11" t="s">
        <v>44</v>
      </c>
      <c r="AS5" s="11" t="s">
        <v>45</v>
      </c>
      <c r="AT5" s="11" t="s">
        <v>46</v>
      </c>
      <c r="AU5" s="11" t="s">
        <v>47</v>
      </c>
      <c r="AV5" s="13" t="s">
        <v>48</v>
      </c>
      <c r="AW5" s="14" t="s">
        <v>49</v>
      </c>
      <c r="AX5" s="11" t="s">
        <v>50</v>
      </c>
      <c r="AY5" s="18" t="s">
        <v>51</v>
      </c>
      <c r="AZ5" s="11" t="s">
        <v>514</v>
      </c>
      <c r="BA5" s="15" t="s">
        <v>52</v>
      </c>
      <c r="BB5" s="14" t="s">
        <v>53</v>
      </c>
      <c r="BC5" s="14" t="s">
        <v>54</v>
      </c>
      <c r="BD5" s="14" t="s">
        <v>55</v>
      </c>
      <c r="BE5" s="11" t="s">
        <v>56</v>
      </c>
      <c r="BF5" s="11" t="s">
        <v>57</v>
      </c>
      <c r="BG5" s="14" t="s">
        <v>58</v>
      </c>
      <c r="BH5" s="11" t="s">
        <v>59</v>
      </c>
      <c r="BI5" s="16" t="s">
        <v>60</v>
      </c>
      <c r="BJ5" s="19" t="s">
        <v>61</v>
      </c>
      <c r="BK5" s="11" t="s">
        <v>62</v>
      </c>
      <c r="BL5" s="11" t="s">
        <v>547</v>
      </c>
      <c r="BM5" s="11" t="s">
        <v>63</v>
      </c>
      <c r="BN5" s="11" t="s">
        <v>64</v>
      </c>
      <c r="BO5" s="11" t="s">
        <v>65</v>
      </c>
      <c r="BP5" s="11" t="s">
        <v>66</v>
      </c>
      <c r="BQ5" s="11" t="s">
        <v>67</v>
      </c>
      <c r="BR5" s="11" t="s">
        <v>68</v>
      </c>
      <c r="BS5" s="11" t="s">
        <v>69</v>
      </c>
      <c r="BT5" s="11" t="s">
        <v>70</v>
      </c>
      <c r="BU5" s="11" t="s">
        <v>71</v>
      </c>
      <c r="BV5" s="11" t="s">
        <v>72</v>
      </c>
      <c r="BW5" s="11" t="s">
        <v>73</v>
      </c>
      <c r="BX5" s="11" t="s">
        <v>74</v>
      </c>
      <c r="BY5" s="11" t="s">
        <v>548</v>
      </c>
      <c r="BZ5" s="11" t="s">
        <v>75</v>
      </c>
      <c r="CA5" s="11" t="s">
        <v>523</v>
      </c>
      <c r="CB5" s="10" t="s">
        <v>76</v>
      </c>
      <c r="CC5" s="10" t="s">
        <v>77</v>
      </c>
      <c r="CD5" s="10" t="s">
        <v>78</v>
      </c>
      <c r="CE5" s="20">
        <v>0</v>
      </c>
      <c r="CF5" s="11" t="s">
        <v>79</v>
      </c>
    </row>
    <row r="6" spans="1:84" ht="15.5" x14ac:dyDescent="0.35">
      <c r="A6" s="21"/>
      <c r="B6" s="22" t="s">
        <v>80</v>
      </c>
      <c r="C6" s="23"/>
      <c r="D6" s="23"/>
      <c r="E6" s="23"/>
      <c r="F6" s="24"/>
      <c r="G6" s="25">
        <f t="shared" ref="G6:Y6" si="0">SUM(G9:G176)</f>
        <v>4127808587.9999957</v>
      </c>
      <c r="H6" s="47">
        <f t="shared" si="0"/>
        <v>7648176.8800000008</v>
      </c>
      <c r="I6" s="47">
        <f t="shared" si="0"/>
        <v>130283823.49300002</v>
      </c>
      <c r="J6" s="25">
        <f t="shared" si="0"/>
        <v>732762.96999999986</v>
      </c>
      <c r="K6" s="25">
        <f t="shared" si="0"/>
        <v>1345827.0999999999</v>
      </c>
      <c r="L6" s="25">
        <f t="shared" si="0"/>
        <v>4267819448.1930003</v>
      </c>
      <c r="M6" s="25">
        <f t="shared" si="0"/>
        <v>7991473.7035294129</v>
      </c>
      <c r="N6" s="25">
        <f t="shared" si="0"/>
        <v>678723233.98999989</v>
      </c>
      <c r="O6" s="25">
        <f t="shared" si="0"/>
        <v>340075360.8900001</v>
      </c>
      <c r="P6" s="25">
        <f t="shared" si="0"/>
        <v>1002358117.6100007</v>
      </c>
      <c r="Q6" s="25">
        <f t="shared" si="0"/>
        <v>4462332.83</v>
      </c>
      <c r="R6" s="25">
        <f t="shared" si="0"/>
        <v>236328274.91600007</v>
      </c>
      <c r="S6" s="25">
        <f t="shared" si="0"/>
        <v>1121568112.6700001</v>
      </c>
      <c r="T6" s="25">
        <f t="shared" si="0"/>
        <v>389219755.05299997</v>
      </c>
      <c r="U6" s="25">
        <f t="shared" si="0"/>
        <v>36899.69</v>
      </c>
      <c r="V6" s="25">
        <f t="shared" si="0"/>
        <v>848889.69999999984</v>
      </c>
      <c r="W6" s="25">
        <f t="shared" si="0"/>
        <v>176180184.17000014</v>
      </c>
      <c r="X6" s="25">
        <f t="shared" si="0"/>
        <v>324647775.52200007</v>
      </c>
      <c r="Y6" s="25">
        <f t="shared" si="0"/>
        <v>4274448937.7609978</v>
      </c>
      <c r="Z6" s="26" t="s">
        <v>81</v>
      </c>
      <c r="AA6" s="25">
        <f t="shared" ref="AA6:AX6" si="1">SUM(AA9:AA176)</f>
        <v>314585567.03200006</v>
      </c>
      <c r="AB6" s="25">
        <f t="shared" si="1"/>
        <v>21871.19</v>
      </c>
      <c r="AC6" s="25">
        <f t="shared" si="1"/>
        <v>339053</v>
      </c>
      <c r="AD6" s="25">
        <f t="shared" si="1"/>
        <v>249071.01</v>
      </c>
      <c r="AE6" s="25">
        <f t="shared" si="1"/>
        <v>83502.004000000015</v>
      </c>
      <c r="AF6" s="25">
        <f t="shared" si="1"/>
        <v>332573.01400000002</v>
      </c>
      <c r="AG6" s="25">
        <f t="shared" si="1"/>
        <v>161923672.03299999</v>
      </c>
      <c r="AH6" s="25">
        <f t="shared" si="1"/>
        <v>12714330.745999999</v>
      </c>
      <c r="AI6" s="25">
        <f t="shared" si="1"/>
        <v>38763892.030000001</v>
      </c>
      <c r="AJ6" s="25">
        <f t="shared" si="1"/>
        <v>371867.05</v>
      </c>
      <c r="AK6" s="25">
        <f t="shared" si="1"/>
        <v>24729191.91</v>
      </c>
      <c r="AL6" s="25">
        <f t="shared" si="1"/>
        <v>3434945.050999999</v>
      </c>
      <c r="AM6" s="25">
        <f t="shared" si="1"/>
        <v>14802106.239999993</v>
      </c>
      <c r="AN6" s="25">
        <f t="shared" si="1"/>
        <v>1514237</v>
      </c>
      <c r="AO6" s="25">
        <f t="shared" si="1"/>
        <v>1138536.6299999999</v>
      </c>
      <c r="AP6" s="25">
        <f t="shared" si="1"/>
        <v>2416014.3339999998</v>
      </c>
      <c r="AQ6" s="25">
        <f t="shared" si="1"/>
        <v>7433205.0299999993</v>
      </c>
      <c r="AR6" s="25">
        <f t="shared" si="1"/>
        <v>2496773.736</v>
      </c>
      <c r="AS6" s="25">
        <f t="shared" si="1"/>
        <v>158715.16</v>
      </c>
      <c r="AT6" s="25">
        <f t="shared" si="1"/>
        <v>2822836.1900000018</v>
      </c>
      <c r="AU6" s="25">
        <f t="shared" si="1"/>
        <v>2782777.4199999981</v>
      </c>
      <c r="AV6" s="25">
        <f t="shared" si="1"/>
        <v>14168551.013000002</v>
      </c>
      <c r="AW6" s="25">
        <f t="shared" si="1"/>
        <v>290646160.01300013</v>
      </c>
      <c r="AX6" s="25">
        <f t="shared" si="1"/>
        <v>584106.91</v>
      </c>
      <c r="AY6" s="25"/>
      <c r="AZ6" s="25">
        <f>SUM(AZ9:AZ176)</f>
        <v>9830.94</v>
      </c>
      <c r="BA6" s="26" t="s">
        <v>81</v>
      </c>
      <c r="BB6" s="25">
        <f t="shared" ref="BB6:CF6" si="2">SUM(BB9:BB176)</f>
        <v>108631744.56000006</v>
      </c>
      <c r="BC6" s="25">
        <f t="shared" si="2"/>
        <v>270243183.93999982</v>
      </c>
      <c r="BD6" s="25">
        <f t="shared" si="2"/>
        <v>40800009.569999993</v>
      </c>
      <c r="BE6" s="25">
        <f t="shared" si="2"/>
        <v>3.0000021688465477E-3</v>
      </c>
      <c r="BF6" s="25">
        <f t="shared" si="2"/>
        <v>159925857.83200005</v>
      </c>
      <c r="BG6" s="25">
        <f t="shared" si="2"/>
        <v>83876071.048500016</v>
      </c>
      <c r="BH6" s="25">
        <f t="shared" si="2"/>
        <v>0</v>
      </c>
      <c r="BI6" s="25">
        <f t="shared" si="2"/>
        <v>0</v>
      </c>
      <c r="BJ6" s="25">
        <f t="shared" si="2"/>
        <v>0</v>
      </c>
      <c r="BK6" s="25">
        <f t="shared" si="2"/>
        <v>0</v>
      </c>
      <c r="BL6" s="27">
        <f t="shared" si="2"/>
        <v>462141</v>
      </c>
      <c r="BM6" s="27">
        <f t="shared" si="2"/>
        <v>158377</v>
      </c>
      <c r="BN6" s="27">
        <f t="shared" si="2"/>
        <v>3191</v>
      </c>
      <c r="BO6" s="27">
        <f t="shared" si="2"/>
        <v>-1813.03</v>
      </c>
      <c r="BP6" s="27">
        <f t="shared" si="2"/>
        <v>-2775</v>
      </c>
      <c r="BQ6" s="27">
        <f t="shared" si="2"/>
        <v>-5557</v>
      </c>
      <c r="BR6" s="27">
        <f t="shared" si="2"/>
        <v>-41681</v>
      </c>
      <c r="BS6" s="27">
        <f t="shared" si="2"/>
        <v>-45807</v>
      </c>
      <c r="BT6" s="27">
        <f t="shared" si="2"/>
        <v>2684</v>
      </c>
      <c r="BU6" s="27">
        <f t="shared" si="2"/>
        <v>-372</v>
      </c>
      <c r="BV6" s="27">
        <f t="shared" si="2"/>
        <v>1421</v>
      </c>
      <c r="BW6" s="27">
        <f t="shared" si="2"/>
        <v>-93798</v>
      </c>
      <c r="BX6" s="27">
        <f t="shared" si="2"/>
        <v>-371</v>
      </c>
      <c r="BY6" s="27">
        <f t="shared" si="2"/>
        <v>435665.97</v>
      </c>
      <c r="BZ6" s="46">
        <f t="shared" si="2"/>
        <v>3776</v>
      </c>
      <c r="CA6" s="46">
        <f t="shared" si="2"/>
        <v>7611</v>
      </c>
      <c r="CB6" s="46">
        <f t="shared" si="2"/>
        <v>26136.627565982406</v>
      </c>
      <c r="CC6" s="46">
        <f t="shared" si="2"/>
        <v>7830.1495601173019</v>
      </c>
      <c r="CD6" s="27">
        <f t="shared" si="2"/>
        <v>48666.460410557185</v>
      </c>
      <c r="CE6" s="27">
        <f t="shared" si="2"/>
        <v>9852.991202346042</v>
      </c>
      <c r="CF6" s="27">
        <f t="shared" si="2"/>
        <v>1163.7712609970674</v>
      </c>
    </row>
    <row r="7" spans="1:84" ht="31" x14ac:dyDescent="0.35">
      <c r="A7" s="21"/>
      <c r="B7" s="28" t="s">
        <v>82</v>
      </c>
      <c r="C7" s="29"/>
      <c r="D7" s="29"/>
      <c r="E7" s="29"/>
      <c r="F7" s="24"/>
      <c r="G7" s="25">
        <f t="shared" ref="G7:AX7" si="3">AVERAGE(G9:G176)</f>
        <v>24570289.21428569</v>
      </c>
      <c r="H7" s="25">
        <f t="shared" si="3"/>
        <v>45524.862380952385</v>
      </c>
      <c r="I7" s="25">
        <f t="shared" si="3"/>
        <v>775498.94936309534</v>
      </c>
      <c r="J7" s="25">
        <f t="shared" si="3"/>
        <v>4361.6843452380945</v>
      </c>
      <c r="K7" s="25">
        <f t="shared" si="3"/>
        <v>8010.8755952380943</v>
      </c>
      <c r="L7" s="25">
        <f t="shared" si="3"/>
        <v>25403687.191625003</v>
      </c>
      <c r="M7" s="25">
        <f t="shared" si="3"/>
        <v>47568.295854341741</v>
      </c>
      <c r="N7" s="25">
        <f t="shared" si="3"/>
        <v>4040019.2499404754</v>
      </c>
      <c r="O7" s="25">
        <f t="shared" si="3"/>
        <v>2024258.100535715</v>
      </c>
      <c r="P7" s="25">
        <f t="shared" si="3"/>
        <v>5966417.3667261945</v>
      </c>
      <c r="Q7" s="25">
        <f t="shared" si="3"/>
        <v>26561.504940476192</v>
      </c>
      <c r="R7" s="25">
        <f t="shared" si="3"/>
        <v>1406715.922119048</v>
      </c>
      <c r="S7" s="25">
        <f t="shared" si="3"/>
        <v>6676000.6706547625</v>
      </c>
      <c r="T7" s="25">
        <f t="shared" si="3"/>
        <v>2316784.2562678568</v>
      </c>
      <c r="U7" s="25">
        <f t="shared" si="3"/>
        <v>219.64101190476191</v>
      </c>
      <c r="V7" s="25">
        <f t="shared" si="3"/>
        <v>5052.9148809523804</v>
      </c>
      <c r="W7" s="25">
        <f t="shared" si="3"/>
        <v>1048691.5724404771</v>
      </c>
      <c r="X7" s="25">
        <f t="shared" si="3"/>
        <v>1932427.2352500004</v>
      </c>
      <c r="Y7" s="25">
        <f t="shared" si="3"/>
        <v>25443148.439053558</v>
      </c>
      <c r="Z7" s="30">
        <f t="shared" si="3"/>
        <v>8.7468016206449936E-2</v>
      </c>
      <c r="AA7" s="25">
        <f t="shared" si="3"/>
        <v>1872533.1370952385</v>
      </c>
      <c r="AB7" s="25">
        <f t="shared" si="3"/>
        <v>130.18565476190474</v>
      </c>
      <c r="AC7" s="25">
        <f t="shared" si="3"/>
        <v>2018.172619047619</v>
      </c>
      <c r="AD7" s="25">
        <f t="shared" si="3"/>
        <v>1482.5655357142857</v>
      </c>
      <c r="AE7" s="25">
        <f t="shared" si="3"/>
        <v>497.03573809523817</v>
      </c>
      <c r="AF7" s="25">
        <f t="shared" si="3"/>
        <v>1979.6012738095239</v>
      </c>
      <c r="AG7" s="25">
        <f t="shared" si="3"/>
        <v>963831.38114880945</v>
      </c>
      <c r="AH7" s="25">
        <f t="shared" si="3"/>
        <v>75680.540154761897</v>
      </c>
      <c r="AI7" s="25">
        <f t="shared" si="3"/>
        <v>230737.45255952381</v>
      </c>
      <c r="AJ7" s="25">
        <f t="shared" si="3"/>
        <v>2213.4943452380953</v>
      </c>
      <c r="AK7" s="25">
        <f t="shared" si="3"/>
        <v>147197.57089285715</v>
      </c>
      <c r="AL7" s="25">
        <f t="shared" si="3"/>
        <v>20446.101494047613</v>
      </c>
      <c r="AM7" s="25">
        <f t="shared" si="3"/>
        <v>88107.775238095201</v>
      </c>
      <c r="AN7" s="25">
        <f t="shared" si="3"/>
        <v>9013.3154761904771</v>
      </c>
      <c r="AO7" s="25">
        <f t="shared" si="3"/>
        <v>6777.0037499999989</v>
      </c>
      <c r="AP7" s="25">
        <f t="shared" si="3"/>
        <v>14381.037702380951</v>
      </c>
      <c r="AQ7" s="25">
        <f t="shared" si="3"/>
        <v>44245.268035714282</v>
      </c>
      <c r="AR7" s="25">
        <f t="shared" si="3"/>
        <v>14861.748428571429</v>
      </c>
      <c r="AS7" s="25">
        <f t="shared" si="3"/>
        <v>944.7330952380953</v>
      </c>
      <c r="AT7" s="25">
        <f t="shared" si="3"/>
        <v>16802.596369047631</v>
      </c>
      <c r="AU7" s="25">
        <f t="shared" si="3"/>
        <v>16564.151309523797</v>
      </c>
      <c r="AV7" s="25">
        <f t="shared" si="3"/>
        <v>84336.613172619065</v>
      </c>
      <c r="AW7" s="25">
        <f t="shared" si="3"/>
        <v>1730036.6667440485</v>
      </c>
      <c r="AX7" s="25">
        <f t="shared" si="3"/>
        <v>3476.8268452380953</v>
      </c>
      <c r="AY7" s="30">
        <f>AX7/AW7</f>
        <v>2.0096839055911623E-3</v>
      </c>
      <c r="AZ7" s="25">
        <f t="shared" ref="AZ7:CF7" si="4">AVERAGE(AZ9:AZ176)</f>
        <v>58.517500000000005</v>
      </c>
      <c r="BA7" s="30">
        <f t="shared" si="4"/>
        <v>8.2537190776406658E-2</v>
      </c>
      <c r="BB7" s="25">
        <f t="shared" si="4"/>
        <v>646617.52714285755</v>
      </c>
      <c r="BC7" s="25">
        <f t="shared" si="4"/>
        <v>1608590.380595237</v>
      </c>
      <c r="BD7" s="25">
        <f t="shared" si="4"/>
        <v>242857.19982142854</v>
      </c>
      <c r="BE7" s="25">
        <f t="shared" si="4"/>
        <v>1.7857155766943735E-5</v>
      </c>
      <c r="BF7" s="25">
        <f t="shared" si="4"/>
        <v>951939.62995238125</v>
      </c>
      <c r="BG7" s="25">
        <f t="shared" si="4"/>
        <v>499262.32766964298</v>
      </c>
      <c r="BH7" s="25">
        <f t="shared" si="4"/>
        <v>0</v>
      </c>
      <c r="BI7" s="25">
        <f t="shared" si="4"/>
        <v>0</v>
      </c>
      <c r="BJ7" s="25">
        <f t="shared" si="4"/>
        <v>0</v>
      </c>
      <c r="BK7" s="25">
        <f t="shared" si="4"/>
        <v>0</v>
      </c>
      <c r="BL7" s="27">
        <f t="shared" si="4"/>
        <v>2750.8392857142858</v>
      </c>
      <c r="BM7" s="27">
        <f t="shared" si="4"/>
        <v>942.72023809523807</v>
      </c>
      <c r="BN7" s="27">
        <f t="shared" si="4"/>
        <v>18.99404761904762</v>
      </c>
      <c r="BO7" s="27">
        <f t="shared" si="4"/>
        <v>-10.791845238095238</v>
      </c>
      <c r="BP7" s="27">
        <f t="shared" si="4"/>
        <v>-16.517857142857142</v>
      </c>
      <c r="BQ7" s="27">
        <f t="shared" si="4"/>
        <v>-33.077380952380949</v>
      </c>
      <c r="BR7" s="27">
        <f t="shared" si="4"/>
        <v>-248.10119047619048</v>
      </c>
      <c r="BS7" s="27">
        <f t="shared" si="4"/>
        <v>-272.66071428571428</v>
      </c>
      <c r="BT7" s="27">
        <f t="shared" si="4"/>
        <v>15.976190476190476</v>
      </c>
      <c r="BU7" s="27">
        <f t="shared" si="4"/>
        <v>-2.2142857142857144</v>
      </c>
      <c r="BV7" s="27">
        <f t="shared" si="4"/>
        <v>8.4583333333333339</v>
      </c>
      <c r="BW7" s="27">
        <f t="shared" si="4"/>
        <v>-558.32142857142856</v>
      </c>
      <c r="BX7" s="27">
        <f t="shared" si="4"/>
        <v>-2.2083333333333335</v>
      </c>
      <c r="BY7" s="27">
        <f t="shared" si="4"/>
        <v>2593.2498214285711</v>
      </c>
      <c r="BZ7" s="27">
        <f t="shared" si="4"/>
        <v>22.476190476190474</v>
      </c>
      <c r="CA7" s="27">
        <f t="shared" si="4"/>
        <v>45.303571428571431</v>
      </c>
      <c r="CB7" s="27">
        <f t="shared" si="4"/>
        <v>155.5751640832286</v>
      </c>
      <c r="CC7" s="27">
        <f t="shared" si="4"/>
        <v>46.608033095936321</v>
      </c>
      <c r="CD7" s="27">
        <f t="shared" si="4"/>
        <v>289.68131196760231</v>
      </c>
      <c r="CE7" s="27">
        <f t="shared" si="4"/>
        <v>58.648757156821681</v>
      </c>
      <c r="CF7" s="27">
        <f t="shared" si="4"/>
        <v>6.9272098868873062</v>
      </c>
    </row>
    <row r="8" spans="1:84" x14ac:dyDescent="0.35">
      <c r="A8" s="39"/>
      <c r="B8" s="39">
        <f>COUNTA(B9:B176)</f>
        <v>168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</row>
    <row r="9" spans="1:84" s="61" customFormat="1" ht="15.5" x14ac:dyDescent="0.35">
      <c r="A9" s="31">
        <v>1</v>
      </c>
      <c r="B9" s="32" t="s">
        <v>83</v>
      </c>
      <c r="C9" s="53" t="s">
        <v>84</v>
      </c>
      <c r="D9" s="33" t="s">
        <v>85</v>
      </c>
      <c r="E9" s="34" t="s">
        <v>86</v>
      </c>
      <c r="F9" s="33" t="s">
        <v>87</v>
      </c>
      <c r="G9" s="57">
        <v>17763719.309999999</v>
      </c>
      <c r="H9" s="57">
        <v>0</v>
      </c>
      <c r="I9" s="57">
        <v>0</v>
      </c>
      <c r="J9" s="57">
        <v>0</v>
      </c>
      <c r="K9" s="58">
        <v>0</v>
      </c>
      <c r="L9" s="58">
        <v>17763719.309999999</v>
      </c>
      <c r="M9" s="58">
        <v>0</v>
      </c>
      <c r="N9" s="57">
        <v>0</v>
      </c>
      <c r="O9" s="57">
        <v>6502089.7599999998</v>
      </c>
      <c r="P9" s="72">
        <v>1081462.8799999999</v>
      </c>
      <c r="Q9" s="57">
        <v>0</v>
      </c>
      <c r="R9" s="57">
        <v>1584025.97</v>
      </c>
      <c r="S9" s="57">
        <v>4584920.37</v>
      </c>
      <c r="T9" s="57">
        <v>871648.21</v>
      </c>
      <c r="U9" s="57">
        <v>0</v>
      </c>
      <c r="V9" s="57">
        <v>33740.54</v>
      </c>
      <c r="W9" s="57">
        <v>645121.31000000006</v>
      </c>
      <c r="X9" s="58">
        <v>1603713.1600000001</v>
      </c>
      <c r="Y9" s="58">
        <v>16906722.199999999</v>
      </c>
      <c r="Z9" s="59">
        <v>0.12817914482122045</v>
      </c>
      <c r="AA9" s="58">
        <v>1593223.62</v>
      </c>
      <c r="AB9" s="57">
        <v>0</v>
      </c>
      <c r="AC9" s="57">
        <v>0</v>
      </c>
      <c r="AD9" s="58">
        <v>0</v>
      </c>
      <c r="AE9" s="58">
        <v>0</v>
      </c>
      <c r="AF9" s="58">
        <f>SUM(AD9:AE9)</f>
        <v>0</v>
      </c>
      <c r="AG9" s="58">
        <v>818661.34</v>
      </c>
      <c r="AH9" s="57">
        <v>63866.33</v>
      </c>
      <c r="AI9" s="57">
        <v>130046.74</v>
      </c>
      <c r="AJ9" s="57">
        <v>0</v>
      </c>
      <c r="AK9" s="57">
        <v>210381.5</v>
      </c>
      <c r="AL9" s="57">
        <v>43634.21</v>
      </c>
      <c r="AM9" s="57">
        <v>146149.07999999999</v>
      </c>
      <c r="AN9" s="57">
        <v>7500</v>
      </c>
      <c r="AO9" s="57">
        <v>1289.55</v>
      </c>
      <c r="AP9" s="57">
        <v>0</v>
      </c>
      <c r="AQ9" s="57">
        <v>52640.65</v>
      </c>
      <c r="AR9" s="57">
        <v>5306.4</v>
      </c>
      <c r="AS9" s="57">
        <v>0</v>
      </c>
      <c r="AT9" s="57">
        <v>0</v>
      </c>
      <c r="AU9" s="57">
        <v>3274.74</v>
      </c>
      <c r="AV9" s="57">
        <v>44081.32</v>
      </c>
      <c r="AW9" s="57">
        <v>1526831.86</v>
      </c>
      <c r="AX9" s="57">
        <v>0</v>
      </c>
      <c r="AY9" s="59">
        <f>AX9/AW9</f>
        <v>0</v>
      </c>
      <c r="AZ9" s="57">
        <v>0</v>
      </c>
      <c r="BA9" s="59">
        <v>8.9689754279279943E-2</v>
      </c>
      <c r="BB9" s="57">
        <v>1794041.8</v>
      </c>
      <c r="BC9" s="57">
        <v>482896.55</v>
      </c>
      <c r="BD9" s="58">
        <v>253705</v>
      </c>
      <c r="BE9" s="57">
        <v>0</v>
      </c>
      <c r="BF9" s="58">
        <v>1031677.08</v>
      </c>
      <c r="BG9" s="58">
        <v>649969.11500000104</v>
      </c>
      <c r="BH9" s="57">
        <v>0</v>
      </c>
      <c r="BI9" s="57">
        <v>0</v>
      </c>
      <c r="BJ9" s="57">
        <v>0</v>
      </c>
      <c r="BK9" s="57">
        <v>0</v>
      </c>
      <c r="BL9" s="58">
        <v>2164</v>
      </c>
      <c r="BM9" s="58">
        <v>778</v>
      </c>
      <c r="BN9" s="57">
        <v>180</v>
      </c>
      <c r="BO9" s="57">
        <v>-135</v>
      </c>
      <c r="BP9" s="57">
        <v>-31</v>
      </c>
      <c r="BQ9" s="57">
        <v>-18</v>
      </c>
      <c r="BR9" s="57">
        <v>-280</v>
      </c>
      <c r="BS9" s="57">
        <v>-179</v>
      </c>
      <c r="BT9" s="57">
        <v>0</v>
      </c>
      <c r="BU9" s="57">
        <v>0</v>
      </c>
      <c r="BV9" s="57">
        <v>1</v>
      </c>
      <c r="BW9" s="57">
        <v>-530</v>
      </c>
      <c r="BX9" s="57">
        <v>-1</v>
      </c>
      <c r="BY9" s="57">
        <v>1949</v>
      </c>
      <c r="BZ9" s="57">
        <v>2</v>
      </c>
      <c r="CA9" s="57">
        <v>21</v>
      </c>
      <c r="CB9" s="57">
        <v>101</v>
      </c>
      <c r="CC9" s="57">
        <v>32</v>
      </c>
      <c r="CD9" s="57">
        <v>377</v>
      </c>
      <c r="CE9" s="57">
        <v>13</v>
      </c>
      <c r="CF9" s="57">
        <v>2</v>
      </c>
    </row>
    <row r="10" spans="1:84" s="61" customFormat="1" ht="15.5" x14ac:dyDescent="0.35">
      <c r="A10" s="66">
        <v>1</v>
      </c>
      <c r="B10" s="65" t="s">
        <v>509</v>
      </c>
      <c r="C10" s="53" t="s">
        <v>510</v>
      </c>
      <c r="D10" s="33" t="s">
        <v>91</v>
      </c>
      <c r="E10" s="34" t="s">
        <v>86</v>
      </c>
      <c r="F10" s="33" t="s">
        <v>92</v>
      </c>
      <c r="G10" s="57">
        <v>5463821.3700000001</v>
      </c>
      <c r="H10" s="57">
        <v>0</v>
      </c>
      <c r="I10" s="57">
        <v>10745.46</v>
      </c>
      <c r="J10" s="57">
        <v>0</v>
      </c>
      <c r="K10" s="58">
        <v>5293.01</v>
      </c>
      <c r="L10" s="58">
        <v>5479859.8399999999</v>
      </c>
      <c r="M10" s="58">
        <v>0</v>
      </c>
      <c r="N10" s="57">
        <v>19628.12</v>
      </c>
      <c r="O10" s="57">
        <v>818361.7</v>
      </c>
      <c r="P10" s="72">
        <v>1705322.82</v>
      </c>
      <c r="Q10" s="57">
        <v>24077.200000000001</v>
      </c>
      <c r="R10" s="57">
        <v>409697.89</v>
      </c>
      <c r="S10" s="57">
        <v>1289030.46</v>
      </c>
      <c r="T10" s="57">
        <v>605576.95999999996</v>
      </c>
      <c r="U10" s="57">
        <v>0</v>
      </c>
      <c r="V10" s="57">
        <v>0</v>
      </c>
      <c r="W10" s="57">
        <v>143637.96</v>
      </c>
      <c r="X10" s="58">
        <v>554568.71000000008</v>
      </c>
      <c r="Y10" s="58">
        <v>5569901.8200000003</v>
      </c>
      <c r="Z10" s="59">
        <v>0.22617394609297045</v>
      </c>
      <c r="AA10" s="58">
        <v>546381.66</v>
      </c>
      <c r="AB10" s="57">
        <v>0</v>
      </c>
      <c r="AC10" s="57">
        <v>0</v>
      </c>
      <c r="AD10" s="58">
        <v>5293.01</v>
      </c>
      <c r="AE10" s="58">
        <v>811.43</v>
      </c>
      <c r="AF10" s="58">
        <f>SUM(AD10:AE10)</f>
        <v>6104.4400000000005</v>
      </c>
      <c r="AG10" s="58">
        <v>185099.21</v>
      </c>
      <c r="AH10" s="57">
        <v>14455.29</v>
      </c>
      <c r="AI10" s="57">
        <v>26240.5</v>
      </c>
      <c r="AJ10" s="57">
        <v>0</v>
      </c>
      <c r="AK10" s="57">
        <v>48109.06</v>
      </c>
      <c r="AL10" s="57">
        <v>17262.75</v>
      </c>
      <c r="AM10" s="57">
        <v>38840.480000000003</v>
      </c>
      <c r="AN10" s="57">
        <v>7200</v>
      </c>
      <c r="AO10" s="57">
        <v>0</v>
      </c>
      <c r="AP10" s="57">
        <v>0</v>
      </c>
      <c r="AQ10" s="57">
        <v>17025.7</v>
      </c>
      <c r="AR10" s="57">
        <v>11867.1</v>
      </c>
      <c r="AS10" s="57">
        <v>0</v>
      </c>
      <c r="AT10" s="57">
        <v>6819.53</v>
      </c>
      <c r="AU10" s="57">
        <v>0</v>
      </c>
      <c r="AV10" s="57">
        <v>33878.409999999996</v>
      </c>
      <c r="AW10" s="57">
        <v>406798.03</v>
      </c>
      <c r="AX10" s="57">
        <v>0</v>
      </c>
      <c r="AY10" s="59">
        <f>AX10/AW10</f>
        <v>0</v>
      </c>
      <c r="AZ10" s="57">
        <v>0</v>
      </c>
      <c r="BA10" s="59">
        <v>9.9999912698463644E-2</v>
      </c>
      <c r="BB10" s="57">
        <v>188878.29</v>
      </c>
      <c r="BC10" s="57">
        <v>1046895.75</v>
      </c>
      <c r="BD10" s="58">
        <v>250638</v>
      </c>
      <c r="BE10" s="57">
        <v>0</v>
      </c>
      <c r="BF10" s="58">
        <v>125331.6</v>
      </c>
      <c r="BG10" s="58">
        <v>23632.092499999901</v>
      </c>
      <c r="BH10" s="57">
        <v>0</v>
      </c>
      <c r="BI10" s="57">
        <v>0</v>
      </c>
      <c r="BJ10" s="57">
        <v>0</v>
      </c>
      <c r="BK10" s="57">
        <v>0</v>
      </c>
      <c r="BL10" s="58">
        <v>520</v>
      </c>
      <c r="BM10" s="58">
        <v>106</v>
      </c>
      <c r="BN10" s="57">
        <v>1</v>
      </c>
      <c r="BO10" s="57">
        <v>0</v>
      </c>
      <c r="BP10" s="57">
        <v>-3</v>
      </c>
      <c r="BQ10" s="57">
        <v>-10</v>
      </c>
      <c r="BR10" s="57">
        <v>-33</v>
      </c>
      <c r="BS10" s="57">
        <v>-23</v>
      </c>
      <c r="BT10" s="57">
        <v>3</v>
      </c>
      <c r="BU10" s="57">
        <v>0</v>
      </c>
      <c r="BV10" s="57">
        <v>0</v>
      </c>
      <c r="BW10" s="57">
        <v>-106</v>
      </c>
      <c r="BX10" s="57">
        <v>-4</v>
      </c>
      <c r="BY10" s="57">
        <v>451</v>
      </c>
      <c r="BZ10" s="57">
        <v>2</v>
      </c>
      <c r="CA10" s="57">
        <v>49</v>
      </c>
      <c r="CB10" s="57">
        <v>29</v>
      </c>
      <c r="CC10" s="57">
        <v>14</v>
      </c>
      <c r="CD10" s="57">
        <v>55</v>
      </c>
      <c r="CE10" s="57">
        <v>3</v>
      </c>
      <c r="CF10" s="57">
        <v>5</v>
      </c>
    </row>
    <row r="11" spans="1:84" s="61" customFormat="1" ht="15.5" x14ac:dyDescent="0.35">
      <c r="A11" s="41">
        <v>1</v>
      </c>
      <c r="B11" s="42" t="s">
        <v>563</v>
      </c>
      <c r="C11" s="55" t="s">
        <v>229</v>
      </c>
      <c r="D11" s="43" t="s">
        <v>93</v>
      </c>
      <c r="E11" s="44" t="s">
        <v>86</v>
      </c>
      <c r="F11" s="43" t="s">
        <v>87</v>
      </c>
      <c r="G11" s="68">
        <v>9624662.1199999992</v>
      </c>
      <c r="H11" s="68">
        <v>0</v>
      </c>
      <c r="I11" s="57">
        <v>0</v>
      </c>
      <c r="J11" s="68">
        <v>8744.2899999999991</v>
      </c>
      <c r="K11" s="57">
        <v>0</v>
      </c>
      <c r="L11" s="69">
        <v>9633406.4100000001</v>
      </c>
      <c r="M11" s="69">
        <v>87171.159999999989</v>
      </c>
      <c r="N11" s="68">
        <v>0</v>
      </c>
      <c r="O11" s="68">
        <v>3543460.55</v>
      </c>
      <c r="P11" s="70">
        <v>535790.17999999993</v>
      </c>
      <c r="Q11" s="68">
        <v>0</v>
      </c>
      <c r="R11" s="68">
        <v>616516.65000000014</v>
      </c>
      <c r="S11" s="68">
        <v>2633640.6100000003</v>
      </c>
      <c r="T11" s="68">
        <v>682312.33000000007</v>
      </c>
      <c r="U11" s="68">
        <v>0</v>
      </c>
      <c r="V11" s="57">
        <v>0</v>
      </c>
      <c r="W11" s="68">
        <v>659283.01</v>
      </c>
      <c r="X11" s="69">
        <f>14155+892769+8744</f>
        <v>915668</v>
      </c>
      <c r="Y11" s="69">
        <v>9586671.5500000007</v>
      </c>
      <c r="Z11" s="59">
        <f>(1061823)/(9624662)</f>
        <v>0.11032314693232864</v>
      </c>
      <c r="AA11" s="69">
        <v>901513.1</v>
      </c>
      <c r="AB11" s="57">
        <v>0</v>
      </c>
      <c r="AC11" s="57">
        <v>0</v>
      </c>
      <c r="AD11" s="57">
        <v>0</v>
      </c>
      <c r="AE11" s="69">
        <v>0</v>
      </c>
      <c r="AF11" s="69">
        <f t="shared" ref="AF11:AF12" si="5">SUM(AD11:AE11)</f>
        <v>0</v>
      </c>
      <c r="AG11" s="69">
        <v>491797.68</v>
      </c>
      <c r="AH11" s="68">
        <v>38507.17</v>
      </c>
      <c r="AI11" s="68">
        <v>52396.73</v>
      </c>
      <c r="AJ11" s="57">
        <v>0</v>
      </c>
      <c r="AK11" s="74">
        <v>68939.44</v>
      </c>
      <c r="AL11" s="68">
        <v>6289.64</v>
      </c>
      <c r="AM11" s="68">
        <v>62683.17</v>
      </c>
      <c r="AN11" s="68">
        <v>10200</v>
      </c>
      <c r="AO11" s="68">
        <v>42871.840000000004</v>
      </c>
      <c r="AP11" s="57">
        <v>0</v>
      </c>
      <c r="AQ11" s="68">
        <f>3119+553+8285</f>
        <v>11957</v>
      </c>
      <c r="AR11" s="68">
        <v>8850.06</v>
      </c>
      <c r="AS11" s="57">
        <v>0</v>
      </c>
      <c r="AT11" s="68">
        <v>17410.39</v>
      </c>
      <c r="AU11" s="68">
        <v>563.05999999999995</v>
      </c>
      <c r="AV11" s="68">
        <f>AW11-AG11-AH11-AI11-AK11-AL11-AM11-AN11-AO11-AQ11-AR11-AT11-AU11</f>
        <v>50260.650000000125</v>
      </c>
      <c r="AW11" s="68">
        <v>862726.83000000007</v>
      </c>
      <c r="AX11" s="57">
        <v>0</v>
      </c>
      <c r="AY11" s="59">
        <f t="shared" ref="AY11:AY12" si="6">AX11/AW11</f>
        <v>0</v>
      </c>
      <c r="AZ11" s="57">
        <v>0</v>
      </c>
      <c r="BA11" s="59">
        <f>901513/9711833</f>
        <v>9.282624608557416E-2</v>
      </c>
      <c r="BB11" s="68">
        <v>802737.17</v>
      </c>
      <c r="BC11" s="68">
        <v>259085.85</v>
      </c>
      <c r="BD11" s="69">
        <v>251478.66</v>
      </c>
      <c r="BE11" s="57">
        <v>0</v>
      </c>
      <c r="BF11" s="69">
        <v>325596.34999999974</v>
      </c>
      <c r="BG11" s="69">
        <v>109914.64249999973</v>
      </c>
      <c r="BH11" s="57">
        <v>0</v>
      </c>
      <c r="BI11" s="57">
        <v>0</v>
      </c>
      <c r="BJ11" s="57">
        <v>0</v>
      </c>
      <c r="BK11" s="57">
        <v>0</v>
      </c>
      <c r="BL11" s="58">
        <v>1075</v>
      </c>
      <c r="BM11" s="58">
        <v>468</v>
      </c>
      <c r="BN11" s="57">
        <v>88</v>
      </c>
      <c r="BO11" s="57">
        <v>0</v>
      </c>
      <c r="BP11" s="57">
        <v>-10</v>
      </c>
      <c r="BQ11" s="57">
        <v>-13</v>
      </c>
      <c r="BR11" s="57">
        <v>-251</v>
      </c>
      <c r="BS11" s="57">
        <v>-110</v>
      </c>
      <c r="BT11" s="57">
        <v>0</v>
      </c>
      <c r="BU11" s="57">
        <v>0</v>
      </c>
      <c r="BV11" s="57">
        <v>-85</v>
      </c>
      <c r="BW11" s="57">
        <v>-232</v>
      </c>
      <c r="BX11" s="57">
        <v>-1</v>
      </c>
      <c r="BY11" s="57">
        <v>929</v>
      </c>
      <c r="BZ11" s="57">
        <v>8</v>
      </c>
      <c r="CA11" s="57">
        <v>20</v>
      </c>
      <c r="CB11" s="57">
        <v>70</v>
      </c>
      <c r="CC11" s="57">
        <v>18</v>
      </c>
      <c r="CD11" s="57">
        <v>135</v>
      </c>
      <c r="CE11" s="57">
        <v>0</v>
      </c>
      <c r="CF11" s="57">
        <v>8</v>
      </c>
    </row>
    <row r="12" spans="1:84" s="48" customFormat="1" ht="15.5" x14ac:dyDescent="0.35">
      <c r="A12" s="31">
        <v>1</v>
      </c>
      <c r="B12" s="49" t="s">
        <v>564</v>
      </c>
      <c r="C12" s="53" t="s">
        <v>549</v>
      </c>
      <c r="D12" s="33" t="s">
        <v>89</v>
      </c>
      <c r="E12" s="34" t="s">
        <v>86</v>
      </c>
      <c r="F12" s="33" t="s">
        <v>90</v>
      </c>
      <c r="G12" s="68">
        <v>5540660.04</v>
      </c>
      <c r="H12" s="68">
        <v>0</v>
      </c>
      <c r="I12" s="57">
        <v>0</v>
      </c>
      <c r="J12" s="68">
        <v>0</v>
      </c>
      <c r="K12" s="57">
        <v>0</v>
      </c>
      <c r="L12" s="68">
        <v>5540660.04</v>
      </c>
      <c r="M12" s="69">
        <v>0</v>
      </c>
      <c r="N12" s="68">
        <v>254210.72000000003</v>
      </c>
      <c r="O12" s="68">
        <v>1104515.5</v>
      </c>
      <c r="P12" s="70">
        <v>484330.44</v>
      </c>
      <c r="Q12" s="68">
        <v>1426.6299999999999</v>
      </c>
      <c r="R12" s="68">
        <v>281592.92000000004</v>
      </c>
      <c r="S12" s="68">
        <v>2426652.4700000002</v>
      </c>
      <c r="T12" s="68">
        <v>388896.37000000005</v>
      </c>
      <c r="U12" s="68">
        <v>0</v>
      </c>
      <c r="V12" s="57">
        <v>0</v>
      </c>
      <c r="W12" s="68">
        <v>242904</v>
      </c>
      <c r="X12" s="69">
        <f>5951+533831</f>
        <v>539782</v>
      </c>
      <c r="Y12" s="69">
        <v>5724310.8200000003</v>
      </c>
      <c r="Z12" s="59">
        <f>351297/5540660</f>
        <v>6.3403457349846412E-2</v>
      </c>
      <c r="AA12" s="69">
        <v>533831.06000000006</v>
      </c>
      <c r="AB12" s="57">
        <v>0</v>
      </c>
      <c r="AC12" s="57">
        <v>0</v>
      </c>
      <c r="AD12" s="57">
        <v>0</v>
      </c>
      <c r="AE12" s="69">
        <v>0</v>
      </c>
      <c r="AF12" s="69">
        <f t="shared" si="5"/>
        <v>0</v>
      </c>
      <c r="AG12" s="69">
        <v>203648.12000000002</v>
      </c>
      <c r="AH12" s="68">
        <v>16233.77</v>
      </c>
      <c r="AI12" s="68">
        <v>45601.509999999995</v>
      </c>
      <c r="AJ12" s="57">
        <v>0</v>
      </c>
      <c r="AK12" s="68">
        <v>35000</v>
      </c>
      <c r="AL12" s="68">
        <v>5278.86</v>
      </c>
      <c r="AM12" s="68">
        <v>9413.83</v>
      </c>
      <c r="AN12" s="68">
        <v>10200</v>
      </c>
      <c r="AO12" s="68">
        <v>1893.32</v>
      </c>
      <c r="AP12" s="57">
        <v>0</v>
      </c>
      <c r="AQ12" s="68">
        <f>3255+4221+1688</f>
        <v>9164</v>
      </c>
      <c r="AR12" s="68">
        <v>0</v>
      </c>
      <c r="AS12" s="57">
        <v>0</v>
      </c>
      <c r="AT12" s="68">
        <v>0</v>
      </c>
      <c r="AU12" s="68">
        <v>6335.4699999999993</v>
      </c>
      <c r="AV12" s="68">
        <f>AW12-SUM(AG12:AU12)</f>
        <v>17512</v>
      </c>
      <c r="AW12" s="68">
        <v>360280.88</v>
      </c>
      <c r="AX12" s="57">
        <v>0</v>
      </c>
      <c r="AY12" s="59">
        <f t="shared" si="6"/>
        <v>0</v>
      </c>
      <c r="AZ12" s="57">
        <v>0</v>
      </c>
      <c r="BA12" s="59">
        <f>593061/6207062</f>
        <v>9.5546169830428629E-2</v>
      </c>
      <c r="BB12" s="68">
        <v>81184.88</v>
      </c>
      <c r="BC12" s="68">
        <v>270111.84000000003</v>
      </c>
      <c r="BD12" s="69">
        <v>244766</v>
      </c>
      <c r="BE12" s="57">
        <v>0</v>
      </c>
      <c r="BF12" s="69">
        <v>180794.7100000002</v>
      </c>
      <c r="BG12" s="69">
        <v>90724.490000000194</v>
      </c>
      <c r="BH12" s="57">
        <v>0</v>
      </c>
      <c r="BI12" s="57">
        <v>0</v>
      </c>
      <c r="BJ12" s="57">
        <v>0</v>
      </c>
      <c r="BK12" s="57">
        <v>0</v>
      </c>
      <c r="BL12" s="58">
        <v>646</v>
      </c>
      <c r="BM12" s="58">
        <v>199</v>
      </c>
      <c r="BN12" s="57">
        <v>3</v>
      </c>
      <c r="BO12" s="57">
        <v>0</v>
      </c>
      <c r="BP12" s="57">
        <v>-14</v>
      </c>
      <c r="BQ12" s="57">
        <v>-18</v>
      </c>
      <c r="BR12" s="57">
        <v>-77</v>
      </c>
      <c r="BS12" s="57">
        <v>-52</v>
      </c>
      <c r="BT12" s="57">
        <v>0</v>
      </c>
      <c r="BU12" s="57">
        <v>0</v>
      </c>
      <c r="BV12" s="57">
        <v>3</v>
      </c>
      <c r="BW12" s="57">
        <v>-146</v>
      </c>
      <c r="BX12" s="57">
        <v>-2</v>
      </c>
      <c r="BY12" s="57">
        <v>568</v>
      </c>
      <c r="BZ12" s="57">
        <v>0</v>
      </c>
      <c r="CA12" s="57">
        <v>9</v>
      </c>
      <c r="CB12" s="57">
        <v>57</v>
      </c>
      <c r="CC12" s="57">
        <v>13</v>
      </c>
      <c r="CD12" s="57">
        <v>53</v>
      </c>
      <c r="CE12" s="57">
        <v>1</v>
      </c>
      <c r="CF12" s="57">
        <v>5</v>
      </c>
    </row>
    <row r="13" spans="1:84" s="48" customFormat="1" ht="15.5" x14ac:dyDescent="0.35">
      <c r="A13" s="41">
        <v>1</v>
      </c>
      <c r="B13" s="42" t="s">
        <v>94</v>
      </c>
      <c r="C13" s="55" t="s">
        <v>95</v>
      </c>
      <c r="D13" s="43" t="s">
        <v>96</v>
      </c>
      <c r="E13" s="44" t="s">
        <v>86</v>
      </c>
      <c r="F13" s="43" t="s">
        <v>97</v>
      </c>
      <c r="G13" s="57">
        <v>4824960.2699999996</v>
      </c>
      <c r="H13" s="57">
        <v>64794.09</v>
      </c>
      <c r="I13" s="57">
        <v>0</v>
      </c>
      <c r="J13" s="57">
        <v>0</v>
      </c>
      <c r="K13" s="57">
        <v>0</v>
      </c>
      <c r="L13" s="58">
        <v>4889754.3600000003</v>
      </c>
      <c r="M13" s="58">
        <v>0</v>
      </c>
      <c r="N13" s="57">
        <v>0</v>
      </c>
      <c r="O13" s="57">
        <v>1646746.42</v>
      </c>
      <c r="P13" s="72">
        <v>400807.76</v>
      </c>
      <c r="Q13" s="57">
        <v>0</v>
      </c>
      <c r="R13" s="57">
        <v>384315.79</v>
      </c>
      <c r="S13" s="57">
        <v>1454344.23</v>
      </c>
      <c r="T13" s="57">
        <v>273143.27</v>
      </c>
      <c r="U13" s="57">
        <v>0</v>
      </c>
      <c r="V13" s="57">
        <v>0</v>
      </c>
      <c r="W13" s="57">
        <v>189845.25</v>
      </c>
      <c r="X13" s="58">
        <v>484179.67000000004</v>
      </c>
      <c r="Y13" s="58">
        <v>4833382.3899999997</v>
      </c>
      <c r="Z13" s="59">
        <v>0.17087405388601118</v>
      </c>
      <c r="AA13" s="58">
        <v>481619.15</v>
      </c>
      <c r="AB13" s="57">
        <v>0</v>
      </c>
      <c r="AC13" s="57">
        <v>0</v>
      </c>
      <c r="AD13" s="57">
        <v>0</v>
      </c>
      <c r="AE13" s="58">
        <v>33.32</v>
      </c>
      <c r="AF13" s="58">
        <f>SUM(AD13:AE13)</f>
        <v>33.32</v>
      </c>
      <c r="AG13" s="58">
        <v>159114.10999999999</v>
      </c>
      <c r="AH13" s="57">
        <v>12223.57</v>
      </c>
      <c r="AI13" s="57">
        <v>38063.620000000003</v>
      </c>
      <c r="AJ13" s="57">
        <v>0</v>
      </c>
      <c r="AK13" s="57">
        <v>26516.95</v>
      </c>
      <c r="AL13" s="57">
        <v>3709.56</v>
      </c>
      <c r="AM13" s="57">
        <v>35103.89</v>
      </c>
      <c r="AN13" s="57">
        <v>7200</v>
      </c>
      <c r="AO13" s="57">
        <v>0</v>
      </c>
      <c r="AP13" s="57">
        <v>0</v>
      </c>
      <c r="AQ13" s="57">
        <v>21636.78</v>
      </c>
      <c r="AR13" s="57">
        <v>0</v>
      </c>
      <c r="AS13" s="57">
        <v>0</v>
      </c>
      <c r="AT13" s="57">
        <v>3076.94</v>
      </c>
      <c r="AU13" s="57">
        <v>7662.99</v>
      </c>
      <c r="AV13" s="57">
        <v>13501.47</v>
      </c>
      <c r="AW13" s="57">
        <v>327809.88</v>
      </c>
      <c r="AX13" s="57">
        <v>0</v>
      </c>
      <c r="AY13" s="59">
        <f>AX13/AW13</f>
        <v>0</v>
      </c>
      <c r="AZ13" s="57">
        <v>0</v>
      </c>
      <c r="BA13" s="59">
        <v>9.9818262337733207E-2</v>
      </c>
      <c r="BB13" s="57">
        <v>156309.56</v>
      </c>
      <c r="BC13" s="57">
        <v>679222.59</v>
      </c>
      <c r="BD13" s="58">
        <v>235000</v>
      </c>
      <c r="BE13" s="57">
        <v>0</v>
      </c>
      <c r="BF13" s="58">
        <v>5088.6999999999498</v>
      </c>
      <c r="BG13" s="58">
        <v>0</v>
      </c>
      <c r="BH13" s="57">
        <v>0</v>
      </c>
      <c r="BI13" s="57">
        <v>0</v>
      </c>
      <c r="BJ13" s="57">
        <v>0</v>
      </c>
      <c r="BK13" s="57">
        <v>0</v>
      </c>
      <c r="BL13" s="58">
        <v>613</v>
      </c>
      <c r="BM13" s="58">
        <v>246</v>
      </c>
      <c r="BN13" s="57">
        <v>0</v>
      </c>
      <c r="BO13" s="57">
        <v>0</v>
      </c>
      <c r="BP13" s="57">
        <v>-4</v>
      </c>
      <c r="BQ13" s="57">
        <v>-2</v>
      </c>
      <c r="BR13" s="57">
        <v>-93</v>
      </c>
      <c r="BS13" s="57">
        <v>-49</v>
      </c>
      <c r="BT13" s="57">
        <v>0</v>
      </c>
      <c r="BU13" s="57">
        <v>0</v>
      </c>
      <c r="BV13" s="57">
        <v>0</v>
      </c>
      <c r="BW13" s="57">
        <v>-180</v>
      </c>
      <c r="BX13" s="57">
        <v>0</v>
      </c>
      <c r="BY13" s="57">
        <v>531</v>
      </c>
      <c r="BZ13" s="57">
        <v>2</v>
      </c>
      <c r="CA13" s="57">
        <v>13</v>
      </c>
      <c r="CB13" s="57">
        <v>43</v>
      </c>
      <c r="CC13" s="57">
        <v>12</v>
      </c>
      <c r="CD13" s="57">
        <v>119</v>
      </c>
      <c r="CE13" s="57">
        <v>0</v>
      </c>
      <c r="CF13" s="57">
        <v>0</v>
      </c>
    </row>
    <row r="14" spans="1:84" s="48" customFormat="1" ht="15.5" x14ac:dyDescent="0.35">
      <c r="A14" s="41">
        <v>2</v>
      </c>
      <c r="B14" s="42" t="s">
        <v>98</v>
      </c>
      <c r="C14" s="55" t="s">
        <v>99</v>
      </c>
      <c r="D14" s="43" t="s">
        <v>100</v>
      </c>
      <c r="E14" s="44" t="s">
        <v>101</v>
      </c>
      <c r="F14" s="43" t="s">
        <v>102</v>
      </c>
      <c r="G14" s="57">
        <v>10901826.02</v>
      </c>
      <c r="H14" s="57">
        <v>0</v>
      </c>
      <c r="I14" s="57">
        <v>426198.82</v>
      </c>
      <c r="J14" s="57">
        <v>0</v>
      </c>
      <c r="K14" s="58">
        <v>1730.48</v>
      </c>
      <c r="L14" s="58">
        <v>11329755.32</v>
      </c>
      <c r="M14" s="58">
        <v>0</v>
      </c>
      <c r="N14" s="57">
        <v>45983.38</v>
      </c>
      <c r="O14" s="57">
        <v>1184187.3999999999</v>
      </c>
      <c r="P14" s="72">
        <v>3066924.9</v>
      </c>
      <c r="Q14" s="57">
        <v>0</v>
      </c>
      <c r="R14" s="57">
        <v>920563.65</v>
      </c>
      <c r="S14" s="57">
        <v>3290632.91</v>
      </c>
      <c r="T14" s="57">
        <v>1413423.01</v>
      </c>
      <c r="U14" s="57">
        <v>0</v>
      </c>
      <c r="V14" s="57">
        <v>0</v>
      </c>
      <c r="W14" s="57">
        <v>568360.09</v>
      </c>
      <c r="X14" s="58">
        <v>1090204.76</v>
      </c>
      <c r="Y14" s="58">
        <v>11580280.1</v>
      </c>
      <c r="Z14" s="59">
        <v>0.20102183395511572</v>
      </c>
      <c r="AA14" s="58">
        <v>1090204.76</v>
      </c>
      <c r="AB14" s="57">
        <v>0</v>
      </c>
      <c r="AC14" s="57">
        <v>0</v>
      </c>
      <c r="AD14" s="57">
        <v>0</v>
      </c>
      <c r="AE14" s="58">
        <v>255.17</v>
      </c>
      <c r="AF14" s="58">
        <f>SUM(AD14:AE14)</f>
        <v>255.17</v>
      </c>
      <c r="AG14" s="58">
        <v>516959.56</v>
      </c>
      <c r="AH14" s="57">
        <v>41056.93</v>
      </c>
      <c r="AI14" s="57">
        <v>126338.39</v>
      </c>
      <c r="AJ14" s="57">
        <v>0</v>
      </c>
      <c r="AK14" s="57">
        <v>52464.31</v>
      </c>
      <c r="AL14" s="57">
        <v>33026.25</v>
      </c>
      <c r="AM14" s="57">
        <v>87640.07</v>
      </c>
      <c r="AN14" s="57">
        <v>10614</v>
      </c>
      <c r="AO14" s="57">
        <v>0</v>
      </c>
      <c r="AP14" s="57">
        <v>0</v>
      </c>
      <c r="AQ14" s="57">
        <v>14522.34</v>
      </c>
      <c r="AR14" s="57">
        <v>18114.080000000002</v>
      </c>
      <c r="AS14" s="57">
        <v>0</v>
      </c>
      <c r="AT14" s="57">
        <v>4209.84</v>
      </c>
      <c r="AU14" s="57">
        <v>10865.03</v>
      </c>
      <c r="AV14" s="57">
        <v>55390.559999999998</v>
      </c>
      <c r="AW14" s="57">
        <v>971201.36</v>
      </c>
      <c r="AX14" s="57">
        <v>0</v>
      </c>
      <c r="AY14" s="59">
        <f>AX14/AW14</f>
        <v>0</v>
      </c>
      <c r="AZ14" s="57">
        <v>0</v>
      </c>
      <c r="BA14" s="59">
        <v>0.10000203250354202</v>
      </c>
      <c r="BB14" s="57">
        <v>612616.54</v>
      </c>
      <c r="BC14" s="57">
        <v>1578888.52</v>
      </c>
      <c r="BD14" s="58">
        <v>253705</v>
      </c>
      <c r="BE14" s="57">
        <v>0</v>
      </c>
      <c r="BF14" s="58">
        <v>505434.03</v>
      </c>
      <c r="BG14" s="58">
        <v>262633.69</v>
      </c>
      <c r="BH14" s="57">
        <v>0</v>
      </c>
      <c r="BI14" s="57">
        <v>0</v>
      </c>
      <c r="BJ14" s="57">
        <v>0</v>
      </c>
      <c r="BK14" s="57">
        <v>0</v>
      </c>
      <c r="BL14" s="58">
        <v>1347</v>
      </c>
      <c r="BM14" s="58">
        <v>435</v>
      </c>
      <c r="BN14" s="57">
        <v>22</v>
      </c>
      <c r="BO14" s="57">
        <v>0</v>
      </c>
      <c r="BP14" s="57">
        <v>-2</v>
      </c>
      <c r="BQ14" s="57">
        <v>-29</v>
      </c>
      <c r="BR14" s="57">
        <v>-81</v>
      </c>
      <c r="BS14" s="57">
        <v>-118</v>
      </c>
      <c r="BT14" s="57">
        <v>5</v>
      </c>
      <c r="BU14" s="57">
        <v>0</v>
      </c>
      <c r="BV14" s="57">
        <v>0</v>
      </c>
      <c r="BW14" s="57">
        <v>-276</v>
      </c>
      <c r="BX14" s="57">
        <v>-2</v>
      </c>
      <c r="BY14" s="57">
        <v>1301</v>
      </c>
      <c r="BZ14" s="57">
        <v>74</v>
      </c>
      <c r="CA14" s="57">
        <v>28</v>
      </c>
      <c r="CB14" s="57">
        <v>80</v>
      </c>
      <c r="CC14" s="57">
        <v>16</v>
      </c>
      <c r="CD14" s="57">
        <v>142</v>
      </c>
      <c r="CE14" s="57">
        <v>29</v>
      </c>
      <c r="CF14" s="57">
        <v>9</v>
      </c>
    </row>
    <row r="15" spans="1:84" s="48" customFormat="1" ht="15.5" x14ac:dyDescent="0.35">
      <c r="A15" s="31">
        <v>2</v>
      </c>
      <c r="B15" s="49" t="s">
        <v>565</v>
      </c>
      <c r="C15" s="53" t="s">
        <v>159</v>
      </c>
      <c r="D15" s="33" t="s">
        <v>114</v>
      </c>
      <c r="E15" s="33" t="s">
        <v>115</v>
      </c>
      <c r="F15" s="33" t="s">
        <v>102</v>
      </c>
      <c r="G15" s="68">
        <v>17389437.490000002</v>
      </c>
      <c r="H15" s="68">
        <v>58879.270000000004</v>
      </c>
      <c r="I15" s="57">
        <v>0</v>
      </c>
      <c r="J15" s="57">
        <v>0</v>
      </c>
      <c r="K15" s="57">
        <v>0</v>
      </c>
      <c r="L15" s="69">
        <v>17448316.760000002</v>
      </c>
      <c r="M15" s="69">
        <v>0</v>
      </c>
      <c r="N15" s="68">
        <v>0</v>
      </c>
      <c r="O15" s="68">
        <v>3675194.18</v>
      </c>
      <c r="P15" s="70">
        <v>1907915.09</v>
      </c>
      <c r="Q15" s="68">
        <v>0</v>
      </c>
      <c r="R15" s="68">
        <v>1859102.54</v>
      </c>
      <c r="S15" s="68">
        <v>5499663.8799999999</v>
      </c>
      <c r="T15" s="68">
        <v>2024715.3999999997</v>
      </c>
      <c r="U15" s="68">
        <v>0</v>
      </c>
      <c r="V15" s="57">
        <v>0</v>
      </c>
      <c r="W15" s="68">
        <v>2093506.94</v>
      </c>
      <c r="X15" s="69">
        <v>1442555.7</v>
      </c>
      <c r="Y15" s="69">
        <v>18502653.73</v>
      </c>
      <c r="Z15" s="59">
        <f>2852720/17448316</f>
        <v>0.16349543417255855</v>
      </c>
      <c r="AA15" s="69">
        <v>1442555.7</v>
      </c>
      <c r="AB15" s="57">
        <v>0</v>
      </c>
      <c r="AC15" s="57">
        <v>0</v>
      </c>
      <c r="AD15" s="57">
        <v>0</v>
      </c>
      <c r="AE15" s="57">
        <v>0</v>
      </c>
      <c r="AF15" s="57">
        <v>0</v>
      </c>
      <c r="AG15" s="69">
        <v>777218.78</v>
      </c>
      <c r="AH15" s="68">
        <v>68522.92</v>
      </c>
      <c r="AI15" s="68">
        <v>228030.31</v>
      </c>
      <c r="AJ15" s="57">
        <v>0</v>
      </c>
      <c r="AK15" s="68">
        <v>100898.34999999999</v>
      </c>
      <c r="AL15" s="68">
        <v>55810.400000000001</v>
      </c>
      <c r="AM15" s="68">
        <v>147267.07</v>
      </c>
      <c r="AN15" s="68">
        <v>12501</v>
      </c>
      <c r="AO15" s="68">
        <v>1250</v>
      </c>
      <c r="AP15" s="57">
        <v>0</v>
      </c>
      <c r="AQ15" s="68">
        <f>3253+2258+10013</f>
        <v>15524</v>
      </c>
      <c r="AR15" s="68">
        <v>28029.79</v>
      </c>
      <c r="AS15" s="57">
        <v>0</v>
      </c>
      <c r="AT15" s="68">
        <v>31386.48</v>
      </c>
      <c r="AU15" s="68">
        <v>342.18</v>
      </c>
      <c r="AV15" s="68">
        <f>AW15-SUM(AG15:AU15)</f>
        <v>79180.459999999963</v>
      </c>
      <c r="AW15" s="68">
        <v>1545961.74</v>
      </c>
      <c r="AX15" s="57">
        <v>0</v>
      </c>
      <c r="AY15" s="59">
        <f t="shared" ref="AY15" si="7">AX15/AW15</f>
        <v>0</v>
      </c>
      <c r="AZ15" s="57">
        <v>0</v>
      </c>
      <c r="BA15" s="59">
        <f>1442556/17389437</f>
        <v>8.2955877179922505E-2</v>
      </c>
      <c r="BB15" s="68">
        <v>2632086.9900000002</v>
      </c>
      <c r="BC15" s="68">
        <v>220632.93</v>
      </c>
      <c r="BD15" s="69">
        <v>167748.32999999999</v>
      </c>
      <c r="BE15" s="57">
        <v>0</v>
      </c>
      <c r="BF15" s="69">
        <v>1013993.6499999994</v>
      </c>
      <c r="BG15" s="69">
        <v>627503.21499999939</v>
      </c>
      <c r="BH15" s="57">
        <v>0</v>
      </c>
      <c r="BI15" s="57">
        <v>0</v>
      </c>
      <c r="BJ15" s="57">
        <v>0</v>
      </c>
      <c r="BK15" s="57">
        <v>0</v>
      </c>
      <c r="BL15" s="58">
        <v>1988</v>
      </c>
      <c r="BM15" s="58">
        <v>987</v>
      </c>
      <c r="BN15" s="57">
        <v>1</v>
      </c>
      <c r="BO15" s="57">
        <v>0</v>
      </c>
      <c r="BP15" s="57">
        <v>-25</v>
      </c>
      <c r="BQ15" s="57">
        <v>-10</v>
      </c>
      <c r="BR15" s="57">
        <v>-539</v>
      </c>
      <c r="BS15" s="57">
        <v>-146</v>
      </c>
      <c r="BT15" s="57">
        <v>0</v>
      </c>
      <c r="BU15" s="57">
        <v>0</v>
      </c>
      <c r="BV15" s="57">
        <v>-3</v>
      </c>
      <c r="BW15" s="57">
        <v>-465</v>
      </c>
      <c r="BX15" s="57">
        <v>0</v>
      </c>
      <c r="BY15" s="57">
        <v>1788</v>
      </c>
      <c r="BZ15" s="57">
        <v>3</v>
      </c>
      <c r="CA15" s="57">
        <v>24</v>
      </c>
      <c r="CB15" s="57">
        <v>99</v>
      </c>
      <c r="CC15" s="57">
        <v>35</v>
      </c>
      <c r="CD15" s="57">
        <v>311</v>
      </c>
      <c r="CE15" s="57">
        <v>6</v>
      </c>
      <c r="CF15" s="57">
        <v>15</v>
      </c>
    </row>
    <row r="16" spans="1:84" s="48" customFormat="1" ht="15.5" x14ac:dyDescent="0.35">
      <c r="A16" s="41">
        <v>2</v>
      </c>
      <c r="B16" s="42" t="s">
        <v>105</v>
      </c>
      <c r="C16" s="55" t="s">
        <v>106</v>
      </c>
      <c r="D16" s="43" t="s">
        <v>107</v>
      </c>
      <c r="E16" s="44" t="s">
        <v>104</v>
      </c>
      <c r="F16" s="43" t="s">
        <v>102</v>
      </c>
      <c r="G16" s="57">
        <v>18183278.219999999</v>
      </c>
      <c r="H16" s="57">
        <v>0</v>
      </c>
      <c r="I16" s="57">
        <v>117127.42</v>
      </c>
      <c r="J16" s="57">
        <v>0</v>
      </c>
      <c r="K16" s="58">
        <v>0</v>
      </c>
      <c r="L16" s="58">
        <v>18300405.640000001</v>
      </c>
      <c r="M16" s="58">
        <v>0</v>
      </c>
      <c r="N16" s="57">
        <v>0</v>
      </c>
      <c r="O16" s="57">
        <v>7760034.4699999997</v>
      </c>
      <c r="P16" s="72">
        <v>887692.19</v>
      </c>
      <c r="Q16" s="57">
        <v>0</v>
      </c>
      <c r="R16" s="57">
        <v>581115.14</v>
      </c>
      <c r="S16" s="57">
        <v>4171048.76</v>
      </c>
      <c r="T16" s="57">
        <v>496406.99300000002</v>
      </c>
      <c r="U16" s="57">
        <v>0</v>
      </c>
      <c r="V16" s="57">
        <v>0</v>
      </c>
      <c r="W16" s="57">
        <v>2313094.08</v>
      </c>
      <c r="X16" s="58">
        <v>1454662.37</v>
      </c>
      <c r="Y16" s="58">
        <v>17664054.002999999</v>
      </c>
      <c r="Z16" s="59">
        <v>0.15373492244788356</v>
      </c>
      <c r="AA16" s="58">
        <v>1454662.37</v>
      </c>
      <c r="AB16" s="57">
        <v>0</v>
      </c>
      <c r="AC16" s="57">
        <v>0</v>
      </c>
      <c r="AD16" s="57">
        <v>0</v>
      </c>
      <c r="AE16" s="58">
        <v>0</v>
      </c>
      <c r="AF16" s="58">
        <f t="shared" ref="AF16:AF23" si="8">SUM(AD16:AE16)</f>
        <v>0</v>
      </c>
      <c r="AG16" s="58">
        <v>586170.43000000005</v>
      </c>
      <c r="AH16" s="57">
        <v>48828.77</v>
      </c>
      <c r="AI16" s="57">
        <v>83528.87</v>
      </c>
      <c r="AJ16" s="57">
        <v>0</v>
      </c>
      <c r="AK16" s="57">
        <v>87764.55</v>
      </c>
      <c r="AL16" s="57">
        <v>48266.381000000001</v>
      </c>
      <c r="AM16" s="57">
        <v>82015.929999999993</v>
      </c>
      <c r="AN16" s="57">
        <v>8359</v>
      </c>
      <c r="AO16" s="57">
        <v>4175.01</v>
      </c>
      <c r="AP16" s="57">
        <v>0</v>
      </c>
      <c r="AQ16" s="57">
        <v>43168.049999999996</v>
      </c>
      <c r="AR16" s="57">
        <v>13994.07</v>
      </c>
      <c r="AS16" s="57">
        <v>0</v>
      </c>
      <c r="AT16" s="57">
        <v>27292.720000000001</v>
      </c>
      <c r="AU16" s="57">
        <v>0</v>
      </c>
      <c r="AV16" s="57">
        <v>72721.179999999993</v>
      </c>
      <c r="AW16" s="57">
        <v>1106284.9609999999</v>
      </c>
      <c r="AX16" s="57">
        <v>0</v>
      </c>
      <c r="AY16" s="59">
        <f t="shared" ref="AY16:AY23" si="9">AX16/AW16</f>
        <v>0</v>
      </c>
      <c r="AZ16" s="57">
        <v>0</v>
      </c>
      <c r="BA16" s="59">
        <v>8.000000618150363E-2</v>
      </c>
      <c r="BB16" s="57">
        <v>2433474.75</v>
      </c>
      <c r="BC16" s="57">
        <v>361930.12</v>
      </c>
      <c r="BD16" s="58">
        <v>253705</v>
      </c>
      <c r="BE16" s="57">
        <v>0</v>
      </c>
      <c r="BF16" s="58">
        <v>497719.07900000003</v>
      </c>
      <c r="BG16" s="58">
        <v>221147.83875</v>
      </c>
      <c r="BH16" s="57">
        <v>0</v>
      </c>
      <c r="BI16" s="58">
        <v>0</v>
      </c>
      <c r="BJ16" s="57">
        <v>0</v>
      </c>
      <c r="BK16" s="57">
        <v>0</v>
      </c>
      <c r="BL16" s="58">
        <v>1020</v>
      </c>
      <c r="BM16" s="58">
        <v>1837</v>
      </c>
      <c r="BN16" s="57">
        <v>18</v>
      </c>
      <c r="BO16" s="57">
        <v>-27</v>
      </c>
      <c r="BP16" s="57">
        <v>-29</v>
      </c>
      <c r="BQ16" s="57">
        <v>-3</v>
      </c>
      <c r="BR16" s="57">
        <v>-1506</v>
      </c>
      <c r="BS16" s="57">
        <v>-110</v>
      </c>
      <c r="BT16" s="57">
        <v>3</v>
      </c>
      <c r="BU16" s="57">
        <v>0</v>
      </c>
      <c r="BV16" s="57">
        <v>22</v>
      </c>
      <c r="BW16" s="57">
        <v>-135</v>
      </c>
      <c r="BX16" s="57">
        <v>0</v>
      </c>
      <c r="BY16" s="57">
        <v>1090</v>
      </c>
      <c r="BZ16" s="57">
        <v>4</v>
      </c>
      <c r="CA16" s="57">
        <v>0</v>
      </c>
      <c r="CB16" s="57">
        <v>98</v>
      </c>
      <c r="CC16" s="57">
        <v>11</v>
      </c>
      <c r="CD16" s="57">
        <v>13</v>
      </c>
      <c r="CE16" s="57">
        <v>0</v>
      </c>
      <c r="CF16" s="57">
        <v>13</v>
      </c>
    </row>
    <row r="17" spans="1:84" s="61" customFormat="1" ht="15.65" customHeight="1" x14ac:dyDescent="0.35">
      <c r="A17" s="31">
        <v>2</v>
      </c>
      <c r="B17" s="32" t="s">
        <v>503</v>
      </c>
      <c r="C17" s="53" t="s">
        <v>515</v>
      </c>
      <c r="D17" s="33" t="s">
        <v>123</v>
      </c>
      <c r="E17" s="33"/>
      <c r="F17" s="33" t="s">
        <v>124</v>
      </c>
      <c r="G17" s="57">
        <v>16117989.43</v>
      </c>
      <c r="H17" s="57">
        <v>0</v>
      </c>
      <c r="I17" s="57">
        <v>330392.08</v>
      </c>
      <c r="J17" s="57">
        <v>9356.14</v>
      </c>
      <c r="K17" s="58">
        <v>0</v>
      </c>
      <c r="L17" s="58">
        <v>16457737.65</v>
      </c>
      <c r="M17" s="58">
        <v>93923.49</v>
      </c>
      <c r="N17" s="57">
        <v>1657.43</v>
      </c>
      <c r="O17" s="57">
        <v>4344544.1900000004</v>
      </c>
      <c r="P17" s="72">
        <v>2230665.5099999998</v>
      </c>
      <c r="Q17" s="57">
        <v>0</v>
      </c>
      <c r="R17" s="57">
        <v>619747.12</v>
      </c>
      <c r="S17" s="57">
        <v>5278801.7</v>
      </c>
      <c r="T17" s="57">
        <v>643178.23999999999</v>
      </c>
      <c r="U17" s="57">
        <v>0</v>
      </c>
      <c r="V17" s="57">
        <v>0</v>
      </c>
      <c r="W17" s="57">
        <v>1412790.51</v>
      </c>
      <c r="X17" s="58">
        <v>1616610.3199999998</v>
      </c>
      <c r="Y17" s="58">
        <v>16147995.02</v>
      </c>
      <c r="Z17" s="59">
        <v>0.21207798000150446</v>
      </c>
      <c r="AA17" s="58">
        <v>1614257.32</v>
      </c>
      <c r="AB17" s="57">
        <v>0</v>
      </c>
      <c r="AC17" s="57">
        <v>0</v>
      </c>
      <c r="AD17" s="57">
        <v>0</v>
      </c>
      <c r="AE17" s="58">
        <v>0</v>
      </c>
      <c r="AF17" s="58">
        <f t="shared" si="8"/>
        <v>0</v>
      </c>
      <c r="AG17" s="58">
        <v>578648.22</v>
      </c>
      <c r="AH17" s="57">
        <v>45148.25</v>
      </c>
      <c r="AI17" s="57">
        <v>134770.63</v>
      </c>
      <c r="AJ17" s="57">
        <v>0</v>
      </c>
      <c r="AK17" s="57">
        <v>79955.08</v>
      </c>
      <c r="AL17" s="57">
        <v>40252.239999999998</v>
      </c>
      <c r="AM17" s="57">
        <v>90960.86</v>
      </c>
      <c r="AN17" s="57">
        <v>11332</v>
      </c>
      <c r="AO17" s="57">
        <v>5690</v>
      </c>
      <c r="AP17" s="57">
        <v>0</v>
      </c>
      <c r="AQ17" s="57">
        <v>26751.309999999998</v>
      </c>
      <c r="AR17" s="57">
        <v>19689.59</v>
      </c>
      <c r="AS17" s="57">
        <v>0</v>
      </c>
      <c r="AT17" s="57">
        <v>4129.5</v>
      </c>
      <c r="AU17" s="57">
        <v>1542</v>
      </c>
      <c r="AV17" s="57">
        <v>39247.93</v>
      </c>
      <c r="AW17" s="57">
        <v>1078117.6100000001</v>
      </c>
      <c r="AX17" s="57">
        <v>0</v>
      </c>
      <c r="AY17" s="59">
        <f t="shared" si="9"/>
        <v>0</v>
      </c>
      <c r="AZ17" s="57">
        <v>0</v>
      </c>
      <c r="BA17" s="59">
        <v>9.9572291559039544E-2</v>
      </c>
      <c r="BB17" s="57">
        <v>2109060.5499999998</v>
      </c>
      <c r="BC17" s="57">
        <v>1309210.0900000001</v>
      </c>
      <c r="BD17" s="58">
        <v>250638</v>
      </c>
      <c r="BE17" s="57">
        <v>0</v>
      </c>
      <c r="BF17" s="58">
        <v>1084286.32</v>
      </c>
      <c r="BG17" s="58">
        <v>814756.91749999998</v>
      </c>
      <c r="BH17" s="57">
        <v>0</v>
      </c>
      <c r="BI17" s="58">
        <v>0</v>
      </c>
      <c r="BJ17" s="58">
        <f t="shared" ref="BJ17:BJ23" si="10">SUM(BH17:BI17)</f>
        <v>0</v>
      </c>
      <c r="BK17" s="58">
        <v>0</v>
      </c>
      <c r="BL17" s="58">
        <v>1531</v>
      </c>
      <c r="BM17" s="58">
        <v>610</v>
      </c>
      <c r="BN17" s="57">
        <v>17</v>
      </c>
      <c r="BO17" s="57">
        <v>-35</v>
      </c>
      <c r="BP17" s="57">
        <v>-8</v>
      </c>
      <c r="BQ17" s="57">
        <v>-12</v>
      </c>
      <c r="BR17" s="57">
        <v>-328</v>
      </c>
      <c r="BS17" s="57">
        <v>-92</v>
      </c>
      <c r="BT17" s="57">
        <v>0</v>
      </c>
      <c r="BU17" s="57">
        <v>0</v>
      </c>
      <c r="BV17" s="57">
        <v>0</v>
      </c>
      <c r="BW17" s="57">
        <v>-244</v>
      </c>
      <c r="BX17" s="57">
        <v>0</v>
      </c>
      <c r="BY17" s="57">
        <v>1439</v>
      </c>
      <c r="BZ17" s="57">
        <v>0</v>
      </c>
      <c r="CA17" s="57">
        <v>25</v>
      </c>
      <c r="CB17" s="57">
        <v>130</v>
      </c>
      <c r="CC17" s="57">
        <v>13</v>
      </c>
      <c r="CD17" s="57">
        <v>29</v>
      </c>
      <c r="CE17" s="57">
        <v>74</v>
      </c>
      <c r="CF17" s="57">
        <v>5</v>
      </c>
    </row>
    <row r="18" spans="1:84" s="61" customFormat="1" ht="15.65" customHeight="1" x14ac:dyDescent="0.35">
      <c r="A18" s="31">
        <v>2</v>
      </c>
      <c r="B18" s="67" t="s">
        <v>532</v>
      </c>
      <c r="C18" s="53" t="s">
        <v>527</v>
      </c>
      <c r="D18" s="33" t="s">
        <v>109</v>
      </c>
      <c r="E18" s="33" t="s">
        <v>110</v>
      </c>
      <c r="F18" s="33" t="s">
        <v>102</v>
      </c>
      <c r="G18" s="57">
        <v>11241095.199999999</v>
      </c>
      <c r="H18" s="57">
        <v>0</v>
      </c>
      <c r="I18" s="57">
        <v>182531.06</v>
      </c>
      <c r="J18" s="57">
        <v>0</v>
      </c>
      <c r="K18" s="58">
        <v>0</v>
      </c>
      <c r="L18" s="58">
        <v>11423626.26</v>
      </c>
      <c r="M18" s="58">
        <v>0</v>
      </c>
      <c r="N18" s="57">
        <v>214131.85</v>
      </c>
      <c r="O18" s="57">
        <v>1070863.57</v>
      </c>
      <c r="P18" s="72">
        <v>3797043.05</v>
      </c>
      <c r="Q18" s="57">
        <v>4347.6400000000003</v>
      </c>
      <c r="R18" s="57">
        <v>510806.81</v>
      </c>
      <c r="S18" s="57">
        <v>3495873.77</v>
      </c>
      <c r="T18" s="57">
        <v>606162.01</v>
      </c>
      <c r="U18" s="57">
        <v>0</v>
      </c>
      <c r="V18" s="57">
        <v>0</v>
      </c>
      <c r="W18" s="57">
        <v>395497.1</v>
      </c>
      <c r="X18" s="58">
        <v>1124313.6399999999</v>
      </c>
      <c r="Y18" s="58">
        <v>11219039.439999999</v>
      </c>
      <c r="Z18" s="59">
        <v>4.9121852468610179E-2</v>
      </c>
      <c r="AA18" s="58">
        <v>1123463.23</v>
      </c>
      <c r="AB18" s="57">
        <v>0</v>
      </c>
      <c r="AC18" s="57">
        <v>0</v>
      </c>
      <c r="AD18" s="57">
        <v>0</v>
      </c>
      <c r="AE18" s="58">
        <v>0</v>
      </c>
      <c r="AF18" s="58">
        <f t="shared" si="8"/>
        <v>0</v>
      </c>
      <c r="AG18" s="58">
        <v>477710.74</v>
      </c>
      <c r="AH18" s="57">
        <v>37082.269999999997</v>
      </c>
      <c r="AI18" s="57">
        <v>50551.76</v>
      </c>
      <c r="AJ18" s="57">
        <v>0</v>
      </c>
      <c r="AK18" s="57">
        <v>41350.76</v>
      </c>
      <c r="AL18" s="57">
        <v>33910.82</v>
      </c>
      <c r="AM18" s="57">
        <v>53731.22</v>
      </c>
      <c r="AN18" s="57">
        <v>8596</v>
      </c>
      <c r="AO18" s="57">
        <v>0</v>
      </c>
      <c r="AP18" s="57">
        <v>3202.46</v>
      </c>
      <c r="AQ18" s="57">
        <v>31683.72</v>
      </c>
      <c r="AR18" s="57">
        <v>12360.36</v>
      </c>
      <c r="AS18" s="57">
        <v>0</v>
      </c>
      <c r="AT18" s="57">
        <v>0</v>
      </c>
      <c r="AU18" s="57">
        <v>4341.96</v>
      </c>
      <c r="AV18" s="57">
        <v>40182.14</v>
      </c>
      <c r="AW18" s="57">
        <v>794704.21</v>
      </c>
      <c r="AX18" s="57">
        <v>0</v>
      </c>
      <c r="AY18" s="59">
        <f t="shared" si="9"/>
        <v>0</v>
      </c>
      <c r="AZ18" s="57">
        <v>0</v>
      </c>
      <c r="BA18" s="59">
        <v>9.9942506491716224E-2</v>
      </c>
      <c r="BB18" s="57">
        <v>438227.08</v>
      </c>
      <c r="BC18" s="57">
        <v>113956.34</v>
      </c>
      <c r="BD18" s="58">
        <v>250638</v>
      </c>
      <c r="BE18" s="57">
        <v>0</v>
      </c>
      <c r="BF18" s="58">
        <v>843941.72</v>
      </c>
      <c r="BG18" s="58">
        <v>645265.66749999998</v>
      </c>
      <c r="BH18" s="57">
        <v>0</v>
      </c>
      <c r="BI18" s="58">
        <v>0</v>
      </c>
      <c r="BJ18" s="58">
        <f t="shared" si="10"/>
        <v>0</v>
      </c>
      <c r="BK18" s="58">
        <v>0</v>
      </c>
      <c r="BL18" s="58">
        <v>1253</v>
      </c>
      <c r="BM18" s="58">
        <v>481</v>
      </c>
      <c r="BN18" s="57">
        <v>5</v>
      </c>
      <c r="BO18" s="57">
        <v>-11</v>
      </c>
      <c r="BP18" s="57">
        <v>-9</v>
      </c>
      <c r="BQ18" s="57">
        <v>-19</v>
      </c>
      <c r="BR18" s="57">
        <v>-164</v>
      </c>
      <c r="BS18" s="57">
        <v>-86</v>
      </c>
      <c r="BT18" s="57">
        <v>0</v>
      </c>
      <c r="BU18" s="57">
        <v>0</v>
      </c>
      <c r="BV18" s="57">
        <v>0</v>
      </c>
      <c r="BW18" s="57">
        <v>-250</v>
      </c>
      <c r="BX18" s="57">
        <v>-2</v>
      </c>
      <c r="BY18" s="57">
        <v>1198</v>
      </c>
      <c r="BZ18" s="57">
        <v>4</v>
      </c>
      <c r="CA18" s="57">
        <v>48</v>
      </c>
      <c r="CB18" s="57">
        <v>69</v>
      </c>
      <c r="CC18" s="57">
        <v>26</v>
      </c>
      <c r="CD18" s="57">
        <v>164</v>
      </c>
      <c r="CE18" s="57">
        <v>0</v>
      </c>
      <c r="CF18" s="57">
        <v>7</v>
      </c>
    </row>
    <row r="19" spans="1:84" s="61" customFormat="1" ht="15.65" customHeight="1" x14ac:dyDescent="0.35">
      <c r="A19" s="41">
        <v>2</v>
      </c>
      <c r="B19" s="67" t="s">
        <v>550</v>
      </c>
      <c r="C19" s="67" t="s">
        <v>505</v>
      </c>
      <c r="D19" s="43" t="s">
        <v>103</v>
      </c>
      <c r="E19" s="44" t="s">
        <v>104</v>
      </c>
      <c r="F19" s="43" t="s">
        <v>102</v>
      </c>
      <c r="G19" s="57">
        <v>17546831.82</v>
      </c>
      <c r="H19" s="57">
        <v>616.83000000000004</v>
      </c>
      <c r="I19" s="57">
        <v>0</v>
      </c>
      <c r="J19" s="57">
        <v>0</v>
      </c>
      <c r="K19" s="58">
        <v>0</v>
      </c>
      <c r="L19" s="58">
        <v>17547448.649999999</v>
      </c>
      <c r="M19" s="58">
        <v>0</v>
      </c>
      <c r="N19" s="57">
        <v>0</v>
      </c>
      <c r="O19" s="57">
        <v>5633054.7599999998</v>
      </c>
      <c r="P19" s="72">
        <v>785790.89</v>
      </c>
      <c r="Q19" s="57">
        <v>0</v>
      </c>
      <c r="R19" s="57">
        <v>546161.07999999996</v>
      </c>
      <c r="S19" s="57">
        <v>3880906.76</v>
      </c>
      <c r="T19" s="57">
        <v>471789.27</v>
      </c>
      <c r="U19" s="57">
        <v>0</v>
      </c>
      <c r="V19" s="57">
        <v>0</v>
      </c>
      <c r="W19" s="57">
        <v>3176868.55</v>
      </c>
      <c r="X19" s="58">
        <v>1608742.18</v>
      </c>
      <c r="Y19" s="58">
        <v>16103313.49</v>
      </c>
      <c r="Z19" s="59">
        <v>0.28077469427442947</v>
      </c>
      <c r="AA19" s="58">
        <v>1608742.18</v>
      </c>
      <c r="AB19" s="57">
        <v>0</v>
      </c>
      <c r="AC19" s="57">
        <v>0</v>
      </c>
      <c r="AD19" s="58">
        <v>0</v>
      </c>
      <c r="AE19" s="58">
        <v>0</v>
      </c>
      <c r="AF19" s="58">
        <f t="shared" si="8"/>
        <v>0</v>
      </c>
      <c r="AG19" s="58">
        <v>648295.52</v>
      </c>
      <c r="AH19" s="57">
        <v>51021.69</v>
      </c>
      <c r="AI19" s="57">
        <v>164617.54</v>
      </c>
      <c r="AJ19" s="57">
        <v>0</v>
      </c>
      <c r="AK19" s="57">
        <v>74933.03</v>
      </c>
      <c r="AL19" s="57">
        <v>44535.25</v>
      </c>
      <c r="AM19" s="57">
        <v>128091.89</v>
      </c>
      <c r="AN19" s="57">
        <v>9086</v>
      </c>
      <c r="AO19" s="57">
        <v>4151.71</v>
      </c>
      <c r="AP19" s="57">
        <v>0</v>
      </c>
      <c r="AQ19" s="57">
        <v>11274.91</v>
      </c>
      <c r="AR19" s="57">
        <v>13887.65</v>
      </c>
      <c r="AS19" s="57">
        <v>0</v>
      </c>
      <c r="AT19" s="57">
        <v>0</v>
      </c>
      <c r="AU19" s="57">
        <v>223.66</v>
      </c>
      <c r="AV19" s="57">
        <v>88739.319999999992</v>
      </c>
      <c r="AW19" s="57">
        <v>1238858.17</v>
      </c>
      <c r="AX19" s="57">
        <v>0</v>
      </c>
      <c r="AY19" s="59">
        <f t="shared" si="9"/>
        <v>0</v>
      </c>
      <c r="AZ19" s="57">
        <v>0</v>
      </c>
      <c r="BA19" s="59">
        <v>9.1682771938712285E-2</v>
      </c>
      <c r="BB19" s="57">
        <v>4868043.0599999996</v>
      </c>
      <c r="BC19" s="57">
        <v>58836.47</v>
      </c>
      <c r="BD19" s="58">
        <v>167507.66</v>
      </c>
      <c r="BE19" s="58">
        <v>0</v>
      </c>
      <c r="BF19" s="58">
        <v>977999.81000000099</v>
      </c>
      <c r="BG19" s="58">
        <v>668285.26750000101</v>
      </c>
      <c r="BH19" s="58">
        <v>0</v>
      </c>
      <c r="BI19" s="58">
        <v>0</v>
      </c>
      <c r="BJ19" s="58">
        <f t="shared" si="10"/>
        <v>0</v>
      </c>
      <c r="BK19" s="58">
        <v>0</v>
      </c>
      <c r="BL19" s="58">
        <v>1449</v>
      </c>
      <c r="BM19" s="58">
        <v>1881</v>
      </c>
      <c r="BN19" s="57">
        <v>4</v>
      </c>
      <c r="BO19" s="57">
        <v>0</v>
      </c>
      <c r="BP19" s="57">
        <v>-15</v>
      </c>
      <c r="BQ19" s="57">
        <v>-4</v>
      </c>
      <c r="BR19" s="57">
        <v>-1378</v>
      </c>
      <c r="BS19" s="57">
        <v>-85</v>
      </c>
      <c r="BT19" s="57">
        <v>0</v>
      </c>
      <c r="BU19" s="57">
        <v>0</v>
      </c>
      <c r="BV19" s="57">
        <v>-7</v>
      </c>
      <c r="BW19" s="57">
        <v>-185</v>
      </c>
      <c r="BX19" s="57">
        <v>0</v>
      </c>
      <c r="BY19" s="57">
        <v>1660</v>
      </c>
      <c r="BZ19" s="57">
        <v>1</v>
      </c>
      <c r="CA19" s="57">
        <v>10</v>
      </c>
      <c r="CB19" s="57">
        <v>122</v>
      </c>
      <c r="CC19" s="57">
        <v>17</v>
      </c>
      <c r="CD19" s="57">
        <v>34</v>
      </c>
      <c r="CE19" s="57">
        <v>0</v>
      </c>
      <c r="CF19" s="57">
        <v>12</v>
      </c>
    </row>
    <row r="20" spans="1:84" s="61" customFormat="1" ht="15.65" customHeight="1" x14ac:dyDescent="0.35">
      <c r="A20" s="31">
        <v>2</v>
      </c>
      <c r="B20" s="32" t="s">
        <v>111</v>
      </c>
      <c r="C20" s="53" t="s">
        <v>112</v>
      </c>
      <c r="D20" s="33" t="s">
        <v>113</v>
      </c>
      <c r="E20" s="33" t="s">
        <v>110</v>
      </c>
      <c r="F20" s="33" t="s">
        <v>102</v>
      </c>
      <c r="G20" s="57">
        <v>6488149.8200000003</v>
      </c>
      <c r="H20" s="57">
        <v>0</v>
      </c>
      <c r="I20" s="57">
        <v>162267.26999999999</v>
      </c>
      <c r="J20" s="57">
        <v>0</v>
      </c>
      <c r="K20" s="58">
        <v>0</v>
      </c>
      <c r="L20" s="58">
        <v>6650417.0899999999</v>
      </c>
      <c r="M20" s="58">
        <v>0</v>
      </c>
      <c r="N20" s="57">
        <v>127491.87</v>
      </c>
      <c r="O20" s="57">
        <v>533868.59</v>
      </c>
      <c r="P20" s="72">
        <v>1844986.99</v>
      </c>
      <c r="Q20" s="57">
        <v>0</v>
      </c>
      <c r="R20" s="57">
        <v>318752.28000000003</v>
      </c>
      <c r="S20" s="57">
        <v>2397371.63</v>
      </c>
      <c r="T20" s="57">
        <v>371967.43</v>
      </c>
      <c r="U20" s="57">
        <v>0</v>
      </c>
      <c r="V20" s="57">
        <v>0</v>
      </c>
      <c r="W20" s="57">
        <v>246242.75</v>
      </c>
      <c r="X20" s="58">
        <v>656423.67999999993</v>
      </c>
      <c r="Y20" s="58">
        <v>6497105.2199999997</v>
      </c>
      <c r="Z20" s="59">
        <v>7.7357429147651674E-2</v>
      </c>
      <c r="AA20" s="58">
        <v>648826.46</v>
      </c>
      <c r="AB20" s="57">
        <v>0</v>
      </c>
      <c r="AC20" s="57">
        <v>0</v>
      </c>
      <c r="AD20" s="58">
        <v>0</v>
      </c>
      <c r="AE20" s="58">
        <v>0</v>
      </c>
      <c r="AF20" s="58">
        <f t="shared" si="8"/>
        <v>0</v>
      </c>
      <c r="AG20" s="58">
        <v>272768.42</v>
      </c>
      <c r="AH20" s="57">
        <v>21024.639999999999</v>
      </c>
      <c r="AI20" s="57">
        <v>28929.72</v>
      </c>
      <c r="AJ20" s="57">
        <v>0</v>
      </c>
      <c r="AK20" s="57">
        <v>71119.149999999994</v>
      </c>
      <c r="AL20" s="57">
        <v>26658.9</v>
      </c>
      <c r="AM20" s="57">
        <v>27461.14</v>
      </c>
      <c r="AN20" s="57">
        <v>7664</v>
      </c>
      <c r="AO20" s="57">
        <v>1875</v>
      </c>
      <c r="AP20" s="57">
        <v>0</v>
      </c>
      <c r="AQ20" s="57">
        <v>34774.46</v>
      </c>
      <c r="AR20" s="57">
        <v>1370.97</v>
      </c>
      <c r="AS20" s="57">
        <v>0</v>
      </c>
      <c r="AT20" s="57">
        <v>0</v>
      </c>
      <c r="AU20" s="57">
        <v>12153.14</v>
      </c>
      <c r="AV20" s="57">
        <v>50454.400000000001</v>
      </c>
      <c r="AW20" s="57">
        <v>556253.93999999994</v>
      </c>
      <c r="AX20" s="57">
        <v>0</v>
      </c>
      <c r="AY20" s="59">
        <f t="shared" si="9"/>
        <v>0</v>
      </c>
      <c r="AZ20" s="57">
        <v>0</v>
      </c>
      <c r="BA20" s="59">
        <v>0.10000176907135599</v>
      </c>
      <c r="BB20" s="57">
        <v>341861.37</v>
      </c>
      <c r="BC20" s="57">
        <v>160045.22</v>
      </c>
      <c r="BD20" s="58">
        <v>205958.74</v>
      </c>
      <c r="BE20" s="58">
        <v>0</v>
      </c>
      <c r="BF20" s="58">
        <v>13623.370000000299</v>
      </c>
      <c r="BG20" s="58">
        <v>0</v>
      </c>
      <c r="BH20" s="58">
        <v>0</v>
      </c>
      <c r="BI20" s="58">
        <v>0</v>
      </c>
      <c r="BJ20" s="58">
        <f t="shared" si="10"/>
        <v>0</v>
      </c>
      <c r="BK20" s="58">
        <v>0</v>
      </c>
      <c r="BL20" s="58">
        <v>722</v>
      </c>
      <c r="BM20" s="58">
        <v>226</v>
      </c>
      <c r="BN20" s="57">
        <v>3</v>
      </c>
      <c r="BO20" s="57">
        <v>-4</v>
      </c>
      <c r="BP20" s="57">
        <v>-1</v>
      </c>
      <c r="BQ20" s="57">
        <v>-5</v>
      </c>
      <c r="BR20" s="57">
        <v>-61</v>
      </c>
      <c r="BS20" s="57">
        <v>-26</v>
      </c>
      <c r="BT20" s="57">
        <v>0</v>
      </c>
      <c r="BU20" s="57">
        <v>0</v>
      </c>
      <c r="BV20" s="57">
        <v>0</v>
      </c>
      <c r="BW20" s="57">
        <v>-191</v>
      </c>
      <c r="BX20" s="57">
        <v>-1</v>
      </c>
      <c r="BY20" s="57">
        <v>662</v>
      </c>
      <c r="BZ20" s="57">
        <v>6</v>
      </c>
      <c r="CA20" s="57">
        <v>3</v>
      </c>
      <c r="CB20" s="57">
        <v>56</v>
      </c>
      <c r="CC20" s="57">
        <v>31</v>
      </c>
      <c r="CD20" s="57">
        <v>101</v>
      </c>
      <c r="CE20" s="57">
        <v>7</v>
      </c>
      <c r="CF20" s="57">
        <v>3</v>
      </c>
    </row>
    <row r="21" spans="1:84" s="48" customFormat="1" ht="15.65" customHeight="1" x14ac:dyDescent="0.35">
      <c r="A21" s="37">
        <v>2</v>
      </c>
      <c r="B21" s="49" t="s">
        <v>116</v>
      </c>
      <c r="C21" s="55" t="s">
        <v>117</v>
      </c>
      <c r="D21" s="40" t="s">
        <v>118</v>
      </c>
      <c r="E21" s="40" t="s">
        <v>86</v>
      </c>
      <c r="F21" s="40" t="s">
        <v>119</v>
      </c>
      <c r="G21" s="57">
        <v>3120528.61</v>
      </c>
      <c r="H21" s="57">
        <v>0</v>
      </c>
      <c r="I21" s="57">
        <v>153509.34</v>
      </c>
      <c r="J21" s="57">
        <v>0</v>
      </c>
      <c r="K21" s="58">
        <v>0</v>
      </c>
      <c r="L21" s="58">
        <v>3274037.95</v>
      </c>
      <c r="M21" s="58">
        <v>0</v>
      </c>
      <c r="N21" s="57">
        <v>987230.69</v>
      </c>
      <c r="O21" s="57">
        <v>662056.67000000004</v>
      </c>
      <c r="P21" s="72">
        <v>515767.79</v>
      </c>
      <c r="Q21" s="57">
        <v>2773.2</v>
      </c>
      <c r="R21" s="57">
        <v>131973.66</v>
      </c>
      <c r="S21" s="57">
        <v>688235.5</v>
      </c>
      <c r="T21" s="57">
        <v>99789.16</v>
      </c>
      <c r="U21" s="57">
        <v>0</v>
      </c>
      <c r="V21" s="57">
        <v>0</v>
      </c>
      <c r="W21" s="57">
        <v>81735.63</v>
      </c>
      <c r="X21" s="58">
        <v>251000.11</v>
      </c>
      <c r="Y21" s="58">
        <v>3420562.41</v>
      </c>
      <c r="Z21" s="59">
        <v>6.3222939013528545E-2</v>
      </c>
      <c r="AA21" s="58">
        <v>250336.86</v>
      </c>
      <c r="AB21" s="57">
        <v>0</v>
      </c>
      <c r="AC21" s="57">
        <v>0</v>
      </c>
      <c r="AD21" s="58">
        <v>0</v>
      </c>
      <c r="AE21" s="58">
        <v>7.95</v>
      </c>
      <c r="AF21" s="58">
        <f t="shared" si="8"/>
        <v>7.95</v>
      </c>
      <c r="AG21" s="58">
        <v>82221.61</v>
      </c>
      <c r="AH21" s="57">
        <v>8294.58</v>
      </c>
      <c r="AI21" s="57">
        <v>12267.17</v>
      </c>
      <c r="AJ21" s="57">
        <v>0</v>
      </c>
      <c r="AK21" s="57">
        <v>14002.95</v>
      </c>
      <c r="AL21" s="57">
        <v>12475</v>
      </c>
      <c r="AM21" s="57">
        <v>20348.3</v>
      </c>
      <c r="AN21" s="57">
        <v>2200</v>
      </c>
      <c r="AO21" s="57">
        <v>0</v>
      </c>
      <c r="AP21" s="57">
        <v>0</v>
      </c>
      <c r="AQ21" s="57">
        <v>7993.8099999999995</v>
      </c>
      <c r="AR21" s="57">
        <v>3530.7</v>
      </c>
      <c r="AS21" s="57">
        <v>0</v>
      </c>
      <c r="AT21" s="57">
        <v>0</v>
      </c>
      <c r="AU21" s="57">
        <v>4800</v>
      </c>
      <c r="AV21" s="57">
        <v>15344.65</v>
      </c>
      <c r="AW21" s="57">
        <v>183478.77</v>
      </c>
      <c r="AX21" s="57">
        <v>53333.27</v>
      </c>
      <c r="AY21" s="59">
        <f t="shared" si="9"/>
        <v>0.29067815311820544</v>
      </c>
      <c r="AZ21" s="58">
        <v>370.55</v>
      </c>
      <c r="BA21" s="59">
        <v>8.0222581263243081E-2</v>
      </c>
      <c r="BB21" s="57">
        <v>14113.14</v>
      </c>
      <c r="BC21" s="57">
        <v>183175.85</v>
      </c>
      <c r="BD21" s="58">
        <v>91000</v>
      </c>
      <c r="BE21" s="58">
        <v>0</v>
      </c>
      <c r="BF21" s="58">
        <v>13268.35</v>
      </c>
      <c r="BG21" s="58">
        <v>0</v>
      </c>
      <c r="BH21" s="58">
        <v>0</v>
      </c>
      <c r="BI21" s="58">
        <v>0</v>
      </c>
      <c r="BJ21" s="58">
        <f t="shared" si="10"/>
        <v>0</v>
      </c>
      <c r="BK21" s="58">
        <v>0</v>
      </c>
      <c r="BL21" s="58">
        <v>267</v>
      </c>
      <c r="BM21" s="58">
        <v>35</v>
      </c>
      <c r="BN21" s="57">
        <v>0</v>
      </c>
      <c r="BO21" s="57">
        <v>0</v>
      </c>
      <c r="BP21" s="57">
        <v>-1</v>
      </c>
      <c r="BQ21" s="57">
        <v>-3</v>
      </c>
      <c r="BR21" s="57">
        <v>-9</v>
      </c>
      <c r="BS21" s="57">
        <v>-10</v>
      </c>
      <c r="BT21" s="57">
        <v>0</v>
      </c>
      <c r="BU21" s="57">
        <v>0</v>
      </c>
      <c r="BV21" s="57">
        <v>2</v>
      </c>
      <c r="BW21" s="57">
        <v>-50</v>
      </c>
      <c r="BX21" s="57">
        <v>-2</v>
      </c>
      <c r="BY21" s="57">
        <v>229</v>
      </c>
      <c r="BZ21" s="57">
        <v>3</v>
      </c>
      <c r="CA21" s="57">
        <v>15</v>
      </c>
      <c r="CB21" s="57">
        <v>3</v>
      </c>
      <c r="CC21" s="57">
        <v>3</v>
      </c>
      <c r="CD21" s="57">
        <v>22</v>
      </c>
      <c r="CE21" s="57">
        <v>10</v>
      </c>
      <c r="CF21" s="57">
        <v>17</v>
      </c>
    </row>
    <row r="22" spans="1:84" s="61" customFormat="1" ht="15.65" customHeight="1" x14ac:dyDescent="0.35">
      <c r="A22" s="31">
        <v>2</v>
      </c>
      <c r="B22" s="32" t="s">
        <v>120</v>
      </c>
      <c r="C22" s="53" t="s">
        <v>121</v>
      </c>
      <c r="D22" s="33" t="s">
        <v>122</v>
      </c>
      <c r="E22" s="33" t="s">
        <v>101</v>
      </c>
      <c r="F22" s="33" t="s">
        <v>102</v>
      </c>
      <c r="G22" s="57">
        <v>10971356.73</v>
      </c>
      <c r="H22" s="57">
        <v>0</v>
      </c>
      <c r="I22" s="57">
        <v>210658.25</v>
      </c>
      <c r="J22" s="57">
        <v>0</v>
      </c>
      <c r="K22" s="58">
        <v>0</v>
      </c>
      <c r="L22" s="58">
        <v>11182014.98</v>
      </c>
      <c r="M22" s="58">
        <v>0</v>
      </c>
      <c r="N22" s="57">
        <v>83143.22</v>
      </c>
      <c r="O22" s="57">
        <v>900003.74</v>
      </c>
      <c r="P22" s="72">
        <v>2733502.12</v>
      </c>
      <c r="Q22" s="57">
        <v>0</v>
      </c>
      <c r="R22" s="57">
        <v>729827.04</v>
      </c>
      <c r="S22" s="57">
        <v>4073612.9</v>
      </c>
      <c r="T22" s="57">
        <v>1064212.75</v>
      </c>
      <c r="U22" s="57">
        <v>0</v>
      </c>
      <c r="V22" s="57">
        <v>0</v>
      </c>
      <c r="W22" s="57">
        <v>320337.14</v>
      </c>
      <c r="X22" s="58">
        <v>1097375.93</v>
      </c>
      <c r="Y22" s="58">
        <v>11002014.84</v>
      </c>
      <c r="Z22" s="59">
        <v>4.0353168791732286E-2</v>
      </c>
      <c r="AA22" s="58">
        <v>1097037.93</v>
      </c>
      <c r="AB22" s="57">
        <v>0</v>
      </c>
      <c r="AC22" s="57">
        <v>0</v>
      </c>
      <c r="AD22" s="58">
        <v>0</v>
      </c>
      <c r="AE22" s="58">
        <v>258.04399999999998</v>
      </c>
      <c r="AF22" s="58">
        <f t="shared" si="8"/>
        <v>258.04399999999998</v>
      </c>
      <c r="AG22" s="58">
        <v>484448.3</v>
      </c>
      <c r="AH22" s="57">
        <v>37170.83</v>
      </c>
      <c r="AI22" s="57">
        <v>107073.16</v>
      </c>
      <c r="AJ22" s="57">
        <v>0</v>
      </c>
      <c r="AK22" s="57">
        <v>50097.75</v>
      </c>
      <c r="AL22" s="57">
        <v>38097.949999999997</v>
      </c>
      <c r="AM22" s="57">
        <v>87646.42</v>
      </c>
      <c r="AN22" s="57">
        <v>12898</v>
      </c>
      <c r="AO22" s="57">
        <v>0</v>
      </c>
      <c r="AP22" s="57">
        <v>5343.34</v>
      </c>
      <c r="AQ22" s="57">
        <v>12703.9</v>
      </c>
      <c r="AR22" s="57">
        <v>12334.58</v>
      </c>
      <c r="AS22" s="57">
        <v>0</v>
      </c>
      <c r="AT22" s="57">
        <v>676.23</v>
      </c>
      <c r="AU22" s="57">
        <v>11049.73</v>
      </c>
      <c r="AV22" s="57">
        <v>23067.420000000002</v>
      </c>
      <c r="AW22" s="57">
        <v>882607.61</v>
      </c>
      <c r="AX22" s="57">
        <v>0</v>
      </c>
      <c r="AY22" s="59">
        <f t="shared" si="9"/>
        <v>0</v>
      </c>
      <c r="AZ22" s="58">
        <v>0</v>
      </c>
      <c r="BA22" s="59">
        <v>9.9991091074476429E-2</v>
      </c>
      <c r="BB22" s="57">
        <v>324859.98</v>
      </c>
      <c r="BC22" s="57">
        <v>117869.03</v>
      </c>
      <c r="BD22" s="58">
        <v>253705</v>
      </c>
      <c r="BE22" s="58">
        <v>0</v>
      </c>
      <c r="BF22" s="58">
        <v>533706.83700000006</v>
      </c>
      <c r="BG22" s="58">
        <v>313054.93449999997</v>
      </c>
      <c r="BH22" s="58">
        <v>0</v>
      </c>
      <c r="BI22" s="58">
        <v>0</v>
      </c>
      <c r="BJ22" s="58">
        <f t="shared" si="10"/>
        <v>0</v>
      </c>
      <c r="BK22" s="58">
        <v>0</v>
      </c>
      <c r="BL22" s="58">
        <v>1531</v>
      </c>
      <c r="BM22" s="58">
        <v>451</v>
      </c>
      <c r="BN22" s="57">
        <v>4</v>
      </c>
      <c r="BO22" s="57">
        <v>-4</v>
      </c>
      <c r="BP22" s="57">
        <v>-9</v>
      </c>
      <c r="BQ22" s="57">
        <v>-34</v>
      </c>
      <c r="BR22" s="57">
        <v>-71</v>
      </c>
      <c r="BS22" s="57">
        <v>-105</v>
      </c>
      <c r="BT22" s="57">
        <v>0</v>
      </c>
      <c r="BU22" s="57">
        <v>0</v>
      </c>
      <c r="BV22" s="57">
        <v>0</v>
      </c>
      <c r="BW22" s="57">
        <v>-398</v>
      </c>
      <c r="BX22" s="57">
        <v>0</v>
      </c>
      <c r="BY22" s="57">
        <v>1365</v>
      </c>
      <c r="BZ22" s="57">
        <v>8</v>
      </c>
      <c r="CA22" s="57">
        <v>11</v>
      </c>
      <c r="CB22" s="57">
        <v>99</v>
      </c>
      <c r="CC22" s="57">
        <v>41</v>
      </c>
      <c r="CD22" s="57">
        <v>289</v>
      </c>
      <c r="CE22" s="57">
        <v>0</v>
      </c>
      <c r="CF22" s="57">
        <v>4</v>
      </c>
    </row>
    <row r="23" spans="1:84" s="61" customFormat="1" ht="15.65" customHeight="1" x14ac:dyDescent="0.35">
      <c r="A23" s="31">
        <v>3</v>
      </c>
      <c r="B23" s="32" t="s">
        <v>125</v>
      </c>
      <c r="C23" s="53" t="s">
        <v>126</v>
      </c>
      <c r="D23" s="33" t="s">
        <v>127</v>
      </c>
      <c r="E23" s="33" t="s">
        <v>86</v>
      </c>
      <c r="F23" s="33" t="s">
        <v>128</v>
      </c>
      <c r="G23" s="57">
        <v>31553561.289999999</v>
      </c>
      <c r="H23" s="57">
        <v>0</v>
      </c>
      <c r="I23" s="57">
        <v>1153751.21</v>
      </c>
      <c r="J23" s="57">
        <v>0</v>
      </c>
      <c r="K23" s="58">
        <v>0</v>
      </c>
      <c r="L23" s="58">
        <v>32707312.5</v>
      </c>
      <c r="M23" s="58">
        <v>0</v>
      </c>
      <c r="N23" s="57">
        <v>109988.89</v>
      </c>
      <c r="O23" s="57">
        <v>7129678.0999999996</v>
      </c>
      <c r="P23" s="72">
        <v>4702088.41</v>
      </c>
      <c r="Q23" s="57">
        <v>1653.34</v>
      </c>
      <c r="R23" s="57">
        <v>2101634.2999999998</v>
      </c>
      <c r="S23" s="57">
        <v>9465649.5199999996</v>
      </c>
      <c r="T23" s="57">
        <v>3810042.56</v>
      </c>
      <c r="U23" s="57">
        <v>0</v>
      </c>
      <c r="V23" s="57">
        <v>0</v>
      </c>
      <c r="W23" s="57">
        <v>1833705.33</v>
      </c>
      <c r="X23" s="58">
        <v>3455660.12</v>
      </c>
      <c r="Y23" s="58">
        <v>32610100.57</v>
      </c>
      <c r="Z23" s="59">
        <v>0.15595647523817113</v>
      </c>
      <c r="AA23" s="58">
        <v>2953204.15</v>
      </c>
      <c r="AB23" s="57">
        <v>0</v>
      </c>
      <c r="AC23" s="57">
        <v>0</v>
      </c>
      <c r="AD23" s="58">
        <v>0</v>
      </c>
      <c r="AE23" s="58">
        <v>247.97</v>
      </c>
      <c r="AF23" s="58">
        <f t="shared" si="8"/>
        <v>247.97</v>
      </c>
      <c r="AG23" s="58">
        <v>1695410.7930000001</v>
      </c>
      <c r="AH23" s="57">
        <v>128486.04</v>
      </c>
      <c r="AI23" s="57">
        <v>499969.18</v>
      </c>
      <c r="AJ23" s="57">
        <v>0</v>
      </c>
      <c r="AK23" s="57">
        <v>179841.2</v>
      </c>
      <c r="AL23" s="57">
        <v>8478.83</v>
      </c>
      <c r="AM23" s="57">
        <v>134158.76</v>
      </c>
      <c r="AN23" s="57">
        <v>9700</v>
      </c>
      <c r="AO23" s="57">
        <v>22886.5</v>
      </c>
      <c r="AP23" s="57">
        <v>0</v>
      </c>
      <c r="AQ23" s="57">
        <v>31669.46</v>
      </c>
      <c r="AR23" s="57">
        <v>14714.38</v>
      </c>
      <c r="AS23" s="57">
        <v>3210</v>
      </c>
      <c r="AT23" s="57">
        <v>5816.59</v>
      </c>
      <c r="AU23" s="57">
        <v>4277.08</v>
      </c>
      <c r="AV23" s="57">
        <v>103969.77</v>
      </c>
      <c r="AW23" s="57">
        <v>2842588.5830000001</v>
      </c>
      <c r="AX23" s="57">
        <v>0</v>
      </c>
      <c r="AY23" s="59">
        <f t="shared" si="9"/>
        <v>0</v>
      </c>
      <c r="AZ23" s="58">
        <v>0</v>
      </c>
      <c r="BA23" s="59">
        <v>9.3593370423640063E-2</v>
      </c>
      <c r="BB23" s="57">
        <v>1782431.56</v>
      </c>
      <c r="BC23" s="57">
        <v>3138550.64</v>
      </c>
      <c r="BD23" s="58">
        <v>253705</v>
      </c>
      <c r="BE23" s="58">
        <v>0</v>
      </c>
      <c r="BF23" s="58">
        <v>520433.60700000002</v>
      </c>
      <c r="BG23" s="58">
        <v>0</v>
      </c>
      <c r="BH23" s="58">
        <v>0</v>
      </c>
      <c r="BI23" s="58">
        <v>0</v>
      </c>
      <c r="BJ23" s="58">
        <f t="shared" si="10"/>
        <v>0</v>
      </c>
      <c r="BK23" s="58">
        <v>0</v>
      </c>
      <c r="BL23" s="58">
        <v>4582</v>
      </c>
      <c r="BM23" s="58">
        <v>1738</v>
      </c>
      <c r="BN23" s="57">
        <v>75</v>
      </c>
      <c r="BO23" s="57">
        <v>-218</v>
      </c>
      <c r="BP23" s="57">
        <v>-28</v>
      </c>
      <c r="BQ23" s="57">
        <v>-44</v>
      </c>
      <c r="BR23" s="57">
        <v>-617</v>
      </c>
      <c r="BS23" s="57">
        <v>-448</v>
      </c>
      <c r="BT23" s="57">
        <v>0</v>
      </c>
      <c r="BU23" s="57">
        <v>-165</v>
      </c>
      <c r="BV23" s="57">
        <v>37</v>
      </c>
      <c r="BW23" s="57">
        <v>-870</v>
      </c>
      <c r="BX23" s="57">
        <v>-2</v>
      </c>
      <c r="BY23" s="57">
        <v>4040</v>
      </c>
      <c r="BZ23" s="57">
        <v>59</v>
      </c>
      <c r="CA23" s="57">
        <v>1</v>
      </c>
      <c r="CB23" s="57">
        <v>283</v>
      </c>
      <c r="CC23" s="57">
        <v>63</v>
      </c>
      <c r="CD23" s="57">
        <v>435</v>
      </c>
      <c r="CE23" s="57">
        <v>128</v>
      </c>
      <c r="CF23" s="57">
        <v>32</v>
      </c>
    </row>
    <row r="24" spans="1:84" s="61" customFormat="1" ht="15.65" customHeight="1" x14ac:dyDescent="0.35">
      <c r="A24" s="31">
        <v>3</v>
      </c>
      <c r="B24" s="49" t="s">
        <v>132</v>
      </c>
      <c r="C24" s="53" t="s">
        <v>133</v>
      </c>
      <c r="D24" s="33" t="s">
        <v>134</v>
      </c>
      <c r="E24" s="33" t="s">
        <v>86</v>
      </c>
      <c r="F24" s="33" t="s">
        <v>128</v>
      </c>
      <c r="G24" s="57">
        <v>39271822.060000002</v>
      </c>
      <c r="H24" s="57">
        <v>0</v>
      </c>
      <c r="I24" s="57">
        <v>1946502.18</v>
      </c>
      <c r="J24" s="57">
        <v>0</v>
      </c>
      <c r="K24" s="58">
        <v>0</v>
      </c>
      <c r="L24" s="58">
        <v>41218324.240000002</v>
      </c>
      <c r="M24" s="58">
        <v>0</v>
      </c>
      <c r="N24" s="57">
        <v>1471036.07</v>
      </c>
      <c r="O24" s="57">
        <v>12405994.67</v>
      </c>
      <c r="P24" s="72">
        <v>3520394.24</v>
      </c>
      <c r="Q24" s="57">
        <v>0</v>
      </c>
      <c r="R24" s="57">
        <v>2498188.1800000002</v>
      </c>
      <c r="S24" s="57">
        <v>12030887.66</v>
      </c>
      <c r="T24" s="57">
        <v>4480359.74</v>
      </c>
      <c r="U24" s="57">
        <v>0</v>
      </c>
      <c r="V24" s="57">
        <v>550</v>
      </c>
      <c r="W24" s="57">
        <v>2139702.5</v>
      </c>
      <c r="X24" s="58">
        <v>2621881.56</v>
      </c>
      <c r="Y24" s="58">
        <v>41168994.619999997</v>
      </c>
      <c r="Z24" s="59">
        <v>0.13292375235415801</v>
      </c>
      <c r="AA24" s="58">
        <v>2317352.7200000002</v>
      </c>
      <c r="AB24" s="57">
        <v>0</v>
      </c>
      <c r="AC24" s="57">
        <v>0</v>
      </c>
      <c r="AD24" s="58">
        <v>0</v>
      </c>
      <c r="AE24" s="58">
        <v>0</v>
      </c>
      <c r="AF24" s="58">
        <f>SUM(AD24:AE24)</f>
        <v>0</v>
      </c>
      <c r="AG24" s="58">
        <v>1272518.25</v>
      </c>
      <c r="AH24" s="57">
        <v>102125.14</v>
      </c>
      <c r="AI24" s="57">
        <v>316493.59999999998</v>
      </c>
      <c r="AJ24" s="57">
        <v>0</v>
      </c>
      <c r="AK24" s="57">
        <v>147290.89000000001</v>
      </c>
      <c r="AL24" s="57">
        <v>3834.15</v>
      </c>
      <c r="AM24" s="57">
        <v>148510.79</v>
      </c>
      <c r="AN24" s="57">
        <v>9700</v>
      </c>
      <c r="AO24" s="57">
        <v>7932.32</v>
      </c>
      <c r="AP24" s="57">
        <v>0</v>
      </c>
      <c r="AQ24" s="57">
        <v>42308.2</v>
      </c>
      <c r="AR24" s="57">
        <v>6397.57</v>
      </c>
      <c r="AS24" s="57">
        <v>1560</v>
      </c>
      <c r="AT24" s="57">
        <v>50275.41</v>
      </c>
      <c r="AU24" s="57">
        <v>0</v>
      </c>
      <c r="AV24" s="57">
        <v>60875.15</v>
      </c>
      <c r="AW24" s="57">
        <v>2169821.4700000002</v>
      </c>
      <c r="AX24" s="57">
        <v>0</v>
      </c>
      <c r="AY24" s="59">
        <f>AX24/AW24</f>
        <v>0</v>
      </c>
      <c r="AZ24" s="58">
        <v>0</v>
      </c>
      <c r="BA24" s="59">
        <v>5.9008026580980082E-2</v>
      </c>
      <c r="BB24" s="57">
        <v>1177194.1200000001</v>
      </c>
      <c r="BC24" s="57">
        <v>4042963.83</v>
      </c>
      <c r="BD24" s="58">
        <v>253705</v>
      </c>
      <c r="BE24" s="58">
        <v>0</v>
      </c>
      <c r="BF24" s="58">
        <v>1014826.79</v>
      </c>
      <c r="BG24" s="58">
        <v>472371.422499999</v>
      </c>
      <c r="BH24" s="58">
        <v>0</v>
      </c>
      <c r="BI24" s="58">
        <v>0</v>
      </c>
      <c r="BJ24" s="58">
        <f>SUM(BH24:BI24)</f>
        <v>0</v>
      </c>
      <c r="BK24" s="58">
        <v>0</v>
      </c>
      <c r="BL24" s="58">
        <v>4000</v>
      </c>
      <c r="BM24" s="58">
        <v>1447</v>
      </c>
      <c r="BN24" s="57">
        <v>96</v>
      </c>
      <c r="BO24" s="57">
        <v>-122</v>
      </c>
      <c r="BP24" s="57">
        <v>-22</v>
      </c>
      <c r="BQ24" s="57">
        <v>-23</v>
      </c>
      <c r="BR24" s="57">
        <v>-487</v>
      </c>
      <c r="BS24" s="57">
        <v>-430</v>
      </c>
      <c r="BT24" s="57">
        <v>2</v>
      </c>
      <c r="BU24" s="57">
        <v>-7</v>
      </c>
      <c r="BV24" s="57">
        <v>26</v>
      </c>
      <c r="BW24" s="57">
        <v>-823</v>
      </c>
      <c r="BX24" s="57">
        <v>-3</v>
      </c>
      <c r="BY24" s="57">
        <v>3654</v>
      </c>
      <c r="BZ24" s="57">
        <v>4</v>
      </c>
      <c r="CA24" s="57">
        <v>0</v>
      </c>
      <c r="CB24" s="57">
        <v>331</v>
      </c>
      <c r="CC24" s="57">
        <v>61</v>
      </c>
      <c r="CD24" s="57">
        <v>400</v>
      </c>
      <c r="CE24" s="57">
        <v>0</v>
      </c>
      <c r="CF24" s="57">
        <v>29</v>
      </c>
    </row>
    <row r="25" spans="1:84" s="61" customFormat="1" ht="15.65" customHeight="1" x14ac:dyDescent="0.35">
      <c r="A25" s="31">
        <v>3</v>
      </c>
      <c r="B25" s="49" t="s">
        <v>551</v>
      </c>
      <c r="C25" s="53" t="s">
        <v>138</v>
      </c>
      <c r="D25" s="33" t="s">
        <v>136</v>
      </c>
      <c r="E25" s="33" t="s">
        <v>86</v>
      </c>
      <c r="F25" s="33" t="s">
        <v>137</v>
      </c>
      <c r="G25" s="57">
        <v>11540730.310000001</v>
      </c>
      <c r="H25" s="57">
        <v>135939.12</v>
      </c>
      <c r="I25" s="57">
        <v>0</v>
      </c>
      <c r="J25" s="57">
        <v>0</v>
      </c>
      <c r="K25" s="58">
        <v>0</v>
      </c>
      <c r="L25" s="58">
        <v>11676669.43</v>
      </c>
      <c r="M25" s="58">
        <v>0</v>
      </c>
      <c r="N25" s="57">
        <v>0</v>
      </c>
      <c r="O25" s="57">
        <v>2435566.61</v>
      </c>
      <c r="P25" s="72">
        <v>3926408.28</v>
      </c>
      <c r="Q25" s="57">
        <v>0</v>
      </c>
      <c r="R25" s="57">
        <v>1513128.2</v>
      </c>
      <c r="S25" s="57">
        <v>1727139.21</v>
      </c>
      <c r="T25" s="57">
        <v>909685.82</v>
      </c>
      <c r="U25" s="57">
        <v>0</v>
      </c>
      <c r="V25" s="57">
        <v>0</v>
      </c>
      <c r="W25" s="57">
        <v>270043.8</v>
      </c>
      <c r="X25" s="58">
        <v>1039974.35</v>
      </c>
      <c r="Y25" s="58">
        <v>11821946.27</v>
      </c>
      <c r="Z25" s="59">
        <v>0.100027203561933</v>
      </c>
      <c r="AA25" s="58">
        <v>1039974.35</v>
      </c>
      <c r="AB25" s="57">
        <v>0</v>
      </c>
      <c r="AC25" s="57">
        <v>0</v>
      </c>
      <c r="AD25" s="58">
        <v>0</v>
      </c>
      <c r="AE25" s="58">
        <v>0</v>
      </c>
      <c r="AF25" s="58">
        <f t="shared" ref="AF25:AF37" si="11">SUM(AD25:AE25)</f>
        <v>0</v>
      </c>
      <c r="AG25" s="58">
        <v>424700.83</v>
      </c>
      <c r="AH25" s="57">
        <v>33744.15</v>
      </c>
      <c r="AI25" s="57">
        <v>73426.92</v>
      </c>
      <c r="AJ25" s="57">
        <v>0</v>
      </c>
      <c r="AK25" s="57">
        <v>78664.66</v>
      </c>
      <c r="AL25" s="57">
        <v>40456.35</v>
      </c>
      <c r="AM25" s="57">
        <v>98965.51</v>
      </c>
      <c r="AN25" s="57">
        <v>16200</v>
      </c>
      <c r="AO25" s="57">
        <v>4847.47</v>
      </c>
      <c r="AP25" s="57">
        <v>0</v>
      </c>
      <c r="AQ25" s="57">
        <v>29169.9</v>
      </c>
      <c r="AR25" s="57">
        <v>17478.21</v>
      </c>
      <c r="AS25" s="57">
        <v>0</v>
      </c>
      <c r="AT25" s="57">
        <v>800</v>
      </c>
      <c r="AU25" s="57">
        <v>8452.86</v>
      </c>
      <c r="AV25" s="57">
        <v>24391.57</v>
      </c>
      <c r="AW25" s="57">
        <v>851298.43</v>
      </c>
      <c r="AX25" s="57">
        <v>0</v>
      </c>
      <c r="AY25" s="59">
        <f t="shared" ref="AY25:AY32" si="12">AX25/AW25</f>
        <v>0</v>
      </c>
      <c r="AZ25" s="58">
        <v>0</v>
      </c>
      <c r="BA25" s="59">
        <v>9.0113391619494485E-2</v>
      </c>
      <c r="BB25" s="57">
        <v>235421.59</v>
      </c>
      <c r="BC25" s="57">
        <v>932563</v>
      </c>
      <c r="BD25" s="58">
        <v>250638</v>
      </c>
      <c r="BE25" s="58">
        <v>0</v>
      </c>
      <c r="BF25" s="58">
        <v>388227.96</v>
      </c>
      <c r="BG25" s="58">
        <v>175403.35250000001</v>
      </c>
      <c r="BH25" s="58">
        <v>0</v>
      </c>
      <c r="BI25" s="58">
        <v>0</v>
      </c>
      <c r="BJ25" s="58">
        <f t="shared" ref="BJ25:BJ32" si="13">SUM(BH25:BI25)</f>
        <v>0</v>
      </c>
      <c r="BK25" s="58">
        <v>0</v>
      </c>
      <c r="BL25" s="58">
        <v>1912</v>
      </c>
      <c r="BM25" s="58">
        <v>414</v>
      </c>
      <c r="BN25" s="57">
        <v>10</v>
      </c>
      <c r="BO25" s="57">
        <v>-27</v>
      </c>
      <c r="BP25" s="57">
        <v>-9</v>
      </c>
      <c r="BQ25" s="57">
        <v>-9</v>
      </c>
      <c r="BR25" s="57">
        <v>-96</v>
      </c>
      <c r="BS25" s="57">
        <v>-98</v>
      </c>
      <c r="BT25" s="57">
        <v>12</v>
      </c>
      <c r="BU25" s="57">
        <v>0</v>
      </c>
      <c r="BV25" s="57">
        <v>-9</v>
      </c>
      <c r="BW25" s="57">
        <v>-246</v>
      </c>
      <c r="BX25" s="57">
        <v>0</v>
      </c>
      <c r="BY25" s="57">
        <v>1854</v>
      </c>
      <c r="BZ25" s="57">
        <v>24</v>
      </c>
      <c r="CA25" s="57">
        <v>419</v>
      </c>
      <c r="CB25" s="57">
        <v>34.627565982404697</v>
      </c>
      <c r="CC25" s="57">
        <v>15.1495601173021</v>
      </c>
      <c r="CD25" s="57">
        <v>133.46041055718501</v>
      </c>
      <c r="CE25" s="57">
        <v>56.991202346041</v>
      </c>
      <c r="CF25" s="57">
        <v>5.7712609970674498</v>
      </c>
    </row>
    <row r="26" spans="1:84" s="61" customFormat="1" ht="15.65" customHeight="1" x14ac:dyDescent="0.35">
      <c r="A26" s="31">
        <v>3</v>
      </c>
      <c r="B26" s="32" t="s">
        <v>141</v>
      </c>
      <c r="C26" s="53" t="s">
        <v>108</v>
      </c>
      <c r="D26" s="33" t="s">
        <v>142</v>
      </c>
      <c r="E26" s="33" t="s">
        <v>86</v>
      </c>
      <c r="F26" s="33" t="s">
        <v>128</v>
      </c>
      <c r="G26" s="57">
        <v>42182972.799999997</v>
      </c>
      <c r="H26" s="57">
        <v>0</v>
      </c>
      <c r="I26" s="57">
        <v>3515228.48</v>
      </c>
      <c r="J26" s="57">
        <v>0</v>
      </c>
      <c r="K26" s="58">
        <v>0</v>
      </c>
      <c r="L26" s="58">
        <v>45698201.280000001</v>
      </c>
      <c r="M26" s="58">
        <v>0</v>
      </c>
      <c r="N26" s="57">
        <v>542360.82999999996</v>
      </c>
      <c r="O26" s="57">
        <v>11215637.859999999</v>
      </c>
      <c r="P26" s="72">
        <v>4648074.59</v>
      </c>
      <c r="Q26" s="57">
        <v>0</v>
      </c>
      <c r="R26" s="57">
        <v>2557610.9500000002</v>
      </c>
      <c r="S26" s="57">
        <v>14551185.34</v>
      </c>
      <c r="T26" s="57">
        <v>4365804.4000000004</v>
      </c>
      <c r="U26" s="57">
        <v>0</v>
      </c>
      <c r="V26" s="57">
        <v>0</v>
      </c>
      <c r="W26" s="57">
        <v>3986545.54</v>
      </c>
      <c r="X26" s="58">
        <v>3035856</v>
      </c>
      <c r="Y26" s="58">
        <v>44903075.509999998</v>
      </c>
      <c r="Z26" s="59">
        <v>0.20851994433166174</v>
      </c>
      <c r="AA26" s="58">
        <v>3035856</v>
      </c>
      <c r="AB26" s="57">
        <v>0</v>
      </c>
      <c r="AC26" s="57">
        <v>0</v>
      </c>
      <c r="AD26" s="58">
        <v>0</v>
      </c>
      <c r="AE26" s="58">
        <v>0</v>
      </c>
      <c r="AF26" s="58">
        <f t="shared" si="11"/>
        <v>0</v>
      </c>
      <c r="AG26" s="58">
        <v>1704995.82</v>
      </c>
      <c r="AH26" s="57">
        <v>138380.01</v>
      </c>
      <c r="AI26" s="57">
        <v>460378.84</v>
      </c>
      <c r="AJ26" s="57">
        <v>0</v>
      </c>
      <c r="AK26" s="57">
        <v>181533.69</v>
      </c>
      <c r="AL26" s="57">
        <v>8132.67</v>
      </c>
      <c r="AM26" s="57">
        <v>74796.820000000007</v>
      </c>
      <c r="AN26" s="57">
        <v>9700</v>
      </c>
      <c r="AO26" s="57">
        <v>5299.42</v>
      </c>
      <c r="AP26" s="57">
        <v>0</v>
      </c>
      <c r="AQ26" s="57">
        <v>44168.71</v>
      </c>
      <c r="AR26" s="57">
        <v>19600.59</v>
      </c>
      <c r="AS26" s="57">
        <v>0</v>
      </c>
      <c r="AT26" s="57">
        <v>42016.38</v>
      </c>
      <c r="AU26" s="57">
        <v>577.16999999999996</v>
      </c>
      <c r="AV26" s="57">
        <v>121123.13</v>
      </c>
      <c r="AW26" s="57">
        <v>2810703.25</v>
      </c>
      <c r="AX26" s="57">
        <v>0</v>
      </c>
      <c r="AY26" s="59">
        <f t="shared" si="12"/>
        <v>0</v>
      </c>
      <c r="AZ26" s="58">
        <v>0</v>
      </c>
      <c r="BA26" s="59">
        <v>7.1968754179411468E-2</v>
      </c>
      <c r="BB26" s="57">
        <v>2280766.77</v>
      </c>
      <c r="BC26" s="57">
        <v>6515224.3700000001</v>
      </c>
      <c r="BD26" s="58">
        <v>253705</v>
      </c>
      <c r="BE26" s="58">
        <v>0</v>
      </c>
      <c r="BF26" s="58">
        <v>2238356.4700000002</v>
      </c>
      <c r="BG26" s="58">
        <v>1535680.6575</v>
      </c>
      <c r="BH26" s="58">
        <v>0</v>
      </c>
      <c r="BI26" s="58">
        <v>0</v>
      </c>
      <c r="BJ26" s="58">
        <f t="shared" si="13"/>
        <v>0</v>
      </c>
      <c r="BK26" s="58">
        <v>0</v>
      </c>
      <c r="BL26" s="58">
        <v>4342</v>
      </c>
      <c r="BM26" s="58">
        <v>1638</v>
      </c>
      <c r="BN26" s="57">
        <v>55</v>
      </c>
      <c r="BO26" s="57">
        <v>0</v>
      </c>
      <c r="BP26" s="57">
        <v>-27</v>
      </c>
      <c r="BQ26" s="57">
        <v>-32</v>
      </c>
      <c r="BR26" s="57">
        <v>-547</v>
      </c>
      <c r="BS26" s="57">
        <v>-404</v>
      </c>
      <c r="BT26" s="57">
        <v>166</v>
      </c>
      <c r="BU26" s="57">
        <v>-2</v>
      </c>
      <c r="BV26" s="57">
        <v>-1</v>
      </c>
      <c r="BW26" s="57">
        <v>-862</v>
      </c>
      <c r="BX26" s="57">
        <v>-1</v>
      </c>
      <c r="BY26" s="57">
        <v>4325</v>
      </c>
      <c r="BZ26" s="57">
        <v>63</v>
      </c>
      <c r="CA26" s="57">
        <v>32</v>
      </c>
      <c r="CB26" s="57">
        <v>345</v>
      </c>
      <c r="CC26" s="57">
        <v>67</v>
      </c>
      <c r="CD26" s="57">
        <v>351</v>
      </c>
      <c r="CE26" s="57">
        <v>59</v>
      </c>
      <c r="CF26" s="57">
        <v>33</v>
      </c>
    </row>
    <row r="27" spans="1:84" s="61" customFormat="1" ht="15.65" customHeight="1" x14ac:dyDescent="0.35">
      <c r="A27" s="31">
        <v>3</v>
      </c>
      <c r="B27" s="32" t="s">
        <v>524</v>
      </c>
      <c r="C27" s="53" t="s">
        <v>495</v>
      </c>
      <c r="D27" s="33" t="s">
        <v>140</v>
      </c>
      <c r="E27" s="33" t="s">
        <v>104</v>
      </c>
      <c r="F27" s="33" t="s">
        <v>131</v>
      </c>
      <c r="G27" s="57">
        <v>17822808.789999999</v>
      </c>
      <c r="H27" s="57">
        <v>0</v>
      </c>
      <c r="I27" s="57">
        <v>331767.74</v>
      </c>
      <c r="J27" s="57">
        <v>0</v>
      </c>
      <c r="K27" s="58">
        <v>0</v>
      </c>
      <c r="L27" s="58">
        <v>18154576.530000001</v>
      </c>
      <c r="M27" s="58">
        <v>0</v>
      </c>
      <c r="N27" s="57">
        <v>0</v>
      </c>
      <c r="O27" s="57">
        <v>4176952.47</v>
      </c>
      <c r="P27" s="72">
        <v>3293417.16</v>
      </c>
      <c r="Q27" s="57">
        <v>0</v>
      </c>
      <c r="R27" s="57">
        <v>1030240.87</v>
      </c>
      <c r="S27" s="57">
        <v>5587181.4699999997</v>
      </c>
      <c r="T27" s="57">
        <v>1631727.79</v>
      </c>
      <c r="U27" s="57">
        <v>0</v>
      </c>
      <c r="V27" s="57">
        <v>0</v>
      </c>
      <c r="W27" s="57">
        <v>911739.23</v>
      </c>
      <c r="X27" s="58">
        <v>1514150.16</v>
      </c>
      <c r="Y27" s="58">
        <v>18145409.149999999</v>
      </c>
      <c r="Z27" s="59">
        <v>0.10945660265931631</v>
      </c>
      <c r="AA27" s="58">
        <v>1513120.16</v>
      </c>
      <c r="AB27" s="57">
        <v>0</v>
      </c>
      <c r="AC27" s="57">
        <v>0</v>
      </c>
      <c r="AD27" s="58">
        <v>0</v>
      </c>
      <c r="AE27" s="58">
        <v>0</v>
      </c>
      <c r="AF27" s="58">
        <f t="shared" si="11"/>
        <v>0</v>
      </c>
      <c r="AG27" s="58">
        <v>847807.2</v>
      </c>
      <c r="AH27" s="57">
        <v>71337.649999999994</v>
      </c>
      <c r="AI27" s="57">
        <v>117210.6</v>
      </c>
      <c r="AJ27" s="57">
        <v>0</v>
      </c>
      <c r="AK27" s="57">
        <v>114031.43</v>
      </c>
      <c r="AL27" s="57">
        <v>5767.15</v>
      </c>
      <c r="AM27" s="57">
        <v>80084.3</v>
      </c>
      <c r="AN27" s="57">
        <v>9700</v>
      </c>
      <c r="AO27" s="57">
        <v>1568.75</v>
      </c>
      <c r="AP27" s="57">
        <v>0</v>
      </c>
      <c r="AQ27" s="57">
        <v>26290.43</v>
      </c>
      <c r="AR27" s="57">
        <v>21637.49</v>
      </c>
      <c r="AS27" s="57">
        <v>0</v>
      </c>
      <c r="AT27" s="57">
        <v>36183.68</v>
      </c>
      <c r="AU27" s="57">
        <v>866.77</v>
      </c>
      <c r="AV27" s="57">
        <v>92081.47</v>
      </c>
      <c r="AW27" s="57">
        <v>1424566.92</v>
      </c>
      <c r="AX27" s="57">
        <v>0</v>
      </c>
      <c r="AY27" s="59">
        <f t="shared" si="12"/>
        <v>0</v>
      </c>
      <c r="AZ27" s="58">
        <v>0</v>
      </c>
      <c r="BA27" s="59">
        <v>8.4897962932137819E-2</v>
      </c>
      <c r="BB27" s="57">
        <v>1233682.23</v>
      </c>
      <c r="BC27" s="57">
        <v>717141.87</v>
      </c>
      <c r="BD27" s="58">
        <v>250638</v>
      </c>
      <c r="BE27" s="58">
        <v>0</v>
      </c>
      <c r="BF27" s="58">
        <v>511862.94</v>
      </c>
      <c r="BG27" s="58">
        <v>155721.21</v>
      </c>
      <c r="BH27" s="58">
        <v>0</v>
      </c>
      <c r="BI27" s="58">
        <v>0</v>
      </c>
      <c r="BJ27" s="58">
        <f t="shared" si="13"/>
        <v>0</v>
      </c>
      <c r="BK27" s="58">
        <v>0</v>
      </c>
      <c r="BL27" s="58">
        <v>2741</v>
      </c>
      <c r="BM27" s="58">
        <v>841</v>
      </c>
      <c r="BN27" s="57">
        <v>2</v>
      </c>
      <c r="BO27" s="57">
        <v>0</v>
      </c>
      <c r="BP27" s="57">
        <v>-25</v>
      </c>
      <c r="BQ27" s="57">
        <v>-14</v>
      </c>
      <c r="BR27" s="57">
        <v>-219</v>
      </c>
      <c r="BS27" s="57">
        <v>-262</v>
      </c>
      <c r="BT27" s="57">
        <v>0</v>
      </c>
      <c r="BU27" s="57">
        <v>-3</v>
      </c>
      <c r="BV27" s="57">
        <v>31</v>
      </c>
      <c r="BW27" s="57">
        <v>-577</v>
      </c>
      <c r="BX27" s="57">
        <v>-1</v>
      </c>
      <c r="BY27" s="57">
        <v>2514</v>
      </c>
      <c r="BZ27" s="57">
        <v>65</v>
      </c>
      <c r="CA27" s="57">
        <v>196</v>
      </c>
      <c r="CB27" s="57">
        <v>133</v>
      </c>
      <c r="CC27" s="57">
        <v>43</v>
      </c>
      <c r="CD27" s="57">
        <v>359</v>
      </c>
      <c r="CE27" s="57">
        <v>12</v>
      </c>
      <c r="CF27" s="57">
        <v>30</v>
      </c>
    </row>
    <row r="28" spans="1:84" s="61" customFormat="1" ht="15.65" customHeight="1" x14ac:dyDescent="0.35">
      <c r="A28" s="67">
        <v>3</v>
      </c>
      <c r="B28" s="67" t="s">
        <v>480</v>
      </c>
      <c r="C28" s="67" t="s">
        <v>538</v>
      </c>
      <c r="D28" s="67" t="s">
        <v>139</v>
      </c>
      <c r="E28" s="35" t="s">
        <v>104</v>
      </c>
      <c r="F28" s="67" t="s">
        <v>131</v>
      </c>
      <c r="G28" s="57">
        <v>28241431.07</v>
      </c>
      <c r="H28" s="57">
        <v>460</v>
      </c>
      <c r="I28" s="57">
        <v>445047.66000000003</v>
      </c>
      <c r="J28" s="57">
        <v>0</v>
      </c>
      <c r="K28" s="58">
        <v>0</v>
      </c>
      <c r="L28" s="58">
        <v>28686938.73</v>
      </c>
      <c r="M28" s="58">
        <v>0</v>
      </c>
      <c r="N28" s="57">
        <v>0</v>
      </c>
      <c r="O28" s="57">
        <v>5923089.96</v>
      </c>
      <c r="P28" s="72">
        <v>6933934.7599999998</v>
      </c>
      <c r="Q28" s="57">
        <v>300.89999999999998</v>
      </c>
      <c r="R28" s="57">
        <v>2065097.57</v>
      </c>
      <c r="S28" s="57">
        <v>9017313.2599999998</v>
      </c>
      <c r="T28" s="57">
        <v>3136121.01</v>
      </c>
      <c r="U28" s="57">
        <v>0</v>
      </c>
      <c r="V28" s="57">
        <v>0</v>
      </c>
      <c r="W28" s="57">
        <v>1053108.31</v>
      </c>
      <c r="X28" s="58">
        <v>2254030.1</v>
      </c>
      <c r="Y28" s="58">
        <v>30382995.870000001</v>
      </c>
      <c r="Z28" s="59">
        <v>0.14741897274798885</v>
      </c>
      <c r="AA28" s="58">
        <v>2254030.1</v>
      </c>
      <c r="AB28" s="57">
        <v>0</v>
      </c>
      <c r="AC28" s="57">
        <v>0</v>
      </c>
      <c r="AD28" s="58">
        <v>0</v>
      </c>
      <c r="AE28" s="58">
        <v>0</v>
      </c>
      <c r="AF28" s="58">
        <f t="shared" si="11"/>
        <v>0</v>
      </c>
      <c r="AG28" s="58">
        <v>1325372.72</v>
      </c>
      <c r="AH28" s="57">
        <v>107505.9</v>
      </c>
      <c r="AI28" s="57">
        <v>332532.90999999997</v>
      </c>
      <c r="AJ28" s="57">
        <v>0</v>
      </c>
      <c r="AK28" s="57">
        <v>258533.36</v>
      </c>
      <c r="AL28" s="57">
        <v>22536.94</v>
      </c>
      <c r="AM28" s="57">
        <v>139581.46</v>
      </c>
      <c r="AN28" s="57">
        <v>9700</v>
      </c>
      <c r="AO28" s="57">
        <v>1590.5</v>
      </c>
      <c r="AP28" s="57">
        <v>0</v>
      </c>
      <c r="AQ28" s="57">
        <v>43415.56</v>
      </c>
      <c r="AR28" s="57">
        <v>23755.96</v>
      </c>
      <c r="AS28" s="57">
        <v>0</v>
      </c>
      <c r="AT28" s="57">
        <v>26143.15</v>
      </c>
      <c r="AU28" s="57">
        <v>645.36</v>
      </c>
      <c r="AV28" s="57">
        <v>51683.3</v>
      </c>
      <c r="AW28" s="57">
        <v>2342997.12</v>
      </c>
      <c r="AX28" s="57">
        <v>0</v>
      </c>
      <c r="AY28" s="59">
        <f t="shared" si="12"/>
        <v>0</v>
      </c>
      <c r="AZ28" s="58">
        <v>0</v>
      </c>
      <c r="BA28" s="59">
        <v>7.9812885346110751E-2</v>
      </c>
      <c r="BB28" s="57">
        <v>2384993.5</v>
      </c>
      <c r="BC28" s="57">
        <v>1778397.07</v>
      </c>
      <c r="BD28" s="58">
        <v>250638</v>
      </c>
      <c r="BE28" s="58">
        <v>0</v>
      </c>
      <c r="BF28" s="58">
        <v>763013.55</v>
      </c>
      <c r="BG28" s="58">
        <v>177264.27</v>
      </c>
      <c r="BH28" s="58">
        <v>0</v>
      </c>
      <c r="BI28" s="58">
        <v>0</v>
      </c>
      <c r="BJ28" s="58">
        <f t="shared" si="13"/>
        <v>0</v>
      </c>
      <c r="BK28" s="58">
        <v>0</v>
      </c>
      <c r="BL28" s="58">
        <v>4047</v>
      </c>
      <c r="BM28" s="58">
        <v>1072</v>
      </c>
      <c r="BN28" s="57">
        <v>13</v>
      </c>
      <c r="BO28" s="57">
        <v>-36</v>
      </c>
      <c r="BP28" s="57">
        <v>-12</v>
      </c>
      <c r="BQ28" s="57">
        <v>-13</v>
      </c>
      <c r="BR28" s="57">
        <v>-462</v>
      </c>
      <c r="BS28" s="57">
        <v>-386</v>
      </c>
      <c r="BT28" s="57">
        <v>21</v>
      </c>
      <c r="BU28" s="57">
        <v>-14</v>
      </c>
      <c r="BV28" s="57">
        <v>170</v>
      </c>
      <c r="BW28" s="57">
        <v>-776</v>
      </c>
      <c r="BX28" s="57">
        <v>-1</v>
      </c>
      <c r="BY28" s="57">
        <v>3623</v>
      </c>
      <c r="BZ28" s="57">
        <v>64</v>
      </c>
      <c r="CA28" s="57">
        <v>177</v>
      </c>
      <c r="CB28" s="57">
        <v>234</v>
      </c>
      <c r="CC28" s="57">
        <v>44</v>
      </c>
      <c r="CD28" s="57">
        <v>460</v>
      </c>
      <c r="CE28" s="57">
        <v>4</v>
      </c>
      <c r="CF28" s="57">
        <v>33</v>
      </c>
    </row>
    <row r="29" spans="1:84" s="48" customFormat="1" ht="15.65" customHeight="1" x14ac:dyDescent="0.35">
      <c r="A29" s="37">
        <v>3</v>
      </c>
      <c r="B29" s="49" t="s">
        <v>143</v>
      </c>
      <c r="C29" s="55" t="s">
        <v>144</v>
      </c>
      <c r="D29" s="40" t="s">
        <v>145</v>
      </c>
      <c r="E29" s="40" t="s">
        <v>110</v>
      </c>
      <c r="F29" s="40" t="s">
        <v>131</v>
      </c>
      <c r="G29" s="57">
        <v>77764399.140000001</v>
      </c>
      <c r="H29" s="57">
        <v>542.46</v>
      </c>
      <c r="I29" s="57">
        <v>3026838.43</v>
      </c>
      <c r="J29" s="57">
        <v>39869.160000000003</v>
      </c>
      <c r="K29" s="58">
        <v>0</v>
      </c>
      <c r="L29" s="58">
        <v>80831649.189999998</v>
      </c>
      <c r="M29" s="58">
        <v>765893.85</v>
      </c>
      <c r="N29" s="57">
        <v>31390060.710000001</v>
      </c>
      <c r="O29" s="57">
        <v>3693277.19</v>
      </c>
      <c r="P29" s="72">
        <v>14778426.800000001</v>
      </c>
      <c r="Q29" s="57">
        <v>17169.86</v>
      </c>
      <c r="R29" s="57">
        <v>5010734.8499999996</v>
      </c>
      <c r="S29" s="57">
        <v>12877542.050000001</v>
      </c>
      <c r="T29" s="57">
        <v>4522034.43</v>
      </c>
      <c r="U29" s="57">
        <v>0</v>
      </c>
      <c r="V29" s="57">
        <v>0</v>
      </c>
      <c r="W29" s="57">
        <v>2671304.35</v>
      </c>
      <c r="X29" s="58">
        <v>4249067.5199999996</v>
      </c>
      <c r="Y29" s="58">
        <v>79209617.760000005</v>
      </c>
      <c r="Z29" s="59">
        <v>0.1191680541042154</v>
      </c>
      <c r="AA29" s="58">
        <v>4135980.64</v>
      </c>
      <c r="AB29" s="57">
        <v>0</v>
      </c>
      <c r="AC29" s="57">
        <v>0</v>
      </c>
      <c r="AD29" s="58">
        <v>0</v>
      </c>
      <c r="AE29" s="58">
        <v>0</v>
      </c>
      <c r="AF29" s="58">
        <f t="shared" si="11"/>
        <v>0</v>
      </c>
      <c r="AG29" s="58">
        <v>2172196.11</v>
      </c>
      <c r="AH29" s="57">
        <v>191786.23999999999</v>
      </c>
      <c r="AI29" s="57">
        <v>569391.11</v>
      </c>
      <c r="AJ29" s="57">
        <v>0</v>
      </c>
      <c r="AK29" s="57">
        <v>522114.34</v>
      </c>
      <c r="AL29" s="57">
        <v>58510.12</v>
      </c>
      <c r="AM29" s="57">
        <v>254879.53</v>
      </c>
      <c r="AN29" s="57">
        <v>9700</v>
      </c>
      <c r="AO29" s="57">
        <v>2238.5700000000002</v>
      </c>
      <c r="AP29" s="57">
        <v>0</v>
      </c>
      <c r="AQ29" s="57">
        <v>101075.45999999999</v>
      </c>
      <c r="AR29" s="57">
        <v>30736.9</v>
      </c>
      <c r="AS29" s="57">
        <v>750</v>
      </c>
      <c r="AT29" s="57">
        <v>4972.29</v>
      </c>
      <c r="AU29" s="57">
        <v>40070.129999999997</v>
      </c>
      <c r="AV29" s="57">
        <v>149169.09</v>
      </c>
      <c r="AW29" s="57">
        <v>4107589.89</v>
      </c>
      <c r="AX29" s="57">
        <v>0</v>
      </c>
      <c r="AY29" s="59">
        <f t="shared" si="12"/>
        <v>0</v>
      </c>
      <c r="AZ29" s="58">
        <v>0</v>
      </c>
      <c r="BA29" s="59">
        <v>5.266732725072952E-2</v>
      </c>
      <c r="BB29" s="57">
        <v>571673.15</v>
      </c>
      <c r="BC29" s="57">
        <v>8695423.6199999992</v>
      </c>
      <c r="BD29" s="58">
        <v>253705</v>
      </c>
      <c r="BE29" s="58">
        <v>0</v>
      </c>
      <c r="BF29" s="58">
        <v>2093223.34</v>
      </c>
      <c r="BG29" s="58">
        <v>1066325.8674999999</v>
      </c>
      <c r="BH29" s="58">
        <v>0</v>
      </c>
      <c r="BI29" s="58">
        <v>0</v>
      </c>
      <c r="BJ29" s="58">
        <f t="shared" si="13"/>
        <v>0</v>
      </c>
      <c r="BK29" s="58">
        <v>0</v>
      </c>
      <c r="BL29" s="58">
        <v>5683</v>
      </c>
      <c r="BM29" s="58">
        <v>1461</v>
      </c>
      <c r="BN29" s="57">
        <v>33</v>
      </c>
      <c r="BO29" s="57">
        <v>-26</v>
      </c>
      <c r="BP29" s="57">
        <v>-6</v>
      </c>
      <c r="BQ29" s="57">
        <v>-95</v>
      </c>
      <c r="BR29" s="57">
        <v>-165</v>
      </c>
      <c r="BS29" s="57">
        <v>-549</v>
      </c>
      <c r="BT29" s="57">
        <v>18</v>
      </c>
      <c r="BU29" s="57">
        <v>0</v>
      </c>
      <c r="BV29" s="57">
        <v>0</v>
      </c>
      <c r="BW29" s="57">
        <v>-1110</v>
      </c>
      <c r="BX29" s="57">
        <v>-4</v>
      </c>
      <c r="BY29" s="57">
        <v>5240</v>
      </c>
      <c r="BZ29" s="57">
        <v>69</v>
      </c>
      <c r="CA29" s="57">
        <v>86</v>
      </c>
      <c r="CB29" s="57">
        <v>328</v>
      </c>
      <c r="CC29" s="57">
        <v>97</v>
      </c>
      <c r="CD29" s="57">
        <v>567</v>
      </c>
      <c r="CE29" s="57">
        <v>97</v>
      </c>
      <c r="CF29" s="57">
        <v>23</v>
      </c>
    </row>
    <row r="30" spans="1:84" s="48" customFormat="1" ht="15.65" customHeight="1" x14ac:dyDescent="0.35">
      <c r="A30" s="31">
        <v>3</v>
      </c>
      <c r="B30" s="65" t="s">
        <v>537</v>
      </c>
      <c r="C30" s="53" t="s">
        <v>345</v>
      </c>
      <c r="D30" s="33" t="s">
        <v>129</v>
      </c>
      <c r="E30" s="33" t="s">
        <v>130</v>
      </c>
      <c r="F30" s="33" t="s">
        <v>131</v>
      </c>
      <c r="G30" s="57">
        <v>31696519.93</v>
      </c>
      <c r="H30" s="57">
        <v>0</v>
      </c>
      <c r="I30" s="57">
        <v>524075.07</v>
      </c>
      <c r="J30" s="57">
        <v>0</v>
      </c>
      <c r="K30" s="58">
        <v>0</v>
      </c>
      <c r="L30" s="58">
        <v>32220595</v>
      </c>
      <c r="M30" s="58">
        <v>0</v>
      </c>
      <c r="N30" s="57">
        <v>3286748.01</v>
      </c>
      <c r="O30" s="57">
        <v>4694807.32</v>
      </c>
      <c r="P30" s="72">
        <v>4893652.51</v>
      </c>
      <c r="Q30" s="57">
        <v>0</v>
      </c>
      <c r="R30" s="57">
        <v>2304926.35</v>
      </c>
      <c r="S30" s="57">
        <v>11049241.720000001</v>
      </c>
      <c r="T30" s="57">
        <v>3805005.68</v>
      </c>
      <c r="U30" s="57">
        <v>0</v>
      </c>
      <c r="V30" s="57">
        <v>200</v>
      </c>
      <c r="W30" s="57">
        <v>1074434.29</v>
      </c>
      <c r="X30" s="58">
        <v>1811280.29</v>
      </c>
      <c r="Y30" s="58">
        <v>32920296.170000002</v>
      </c>
      <c r="Z30" s="59">
        <v>0.10258557271211415</v>
      </c>
      <c r="AA30" s="58">
        <v>1811230.29</v>
      </c>
      <c r="AB30" s="57">
        <v>0</v>
      </c>
      <c r="AC30" s="57">
        <v>0</v>
      </c>
      <c r="AD30" s="58">
        <v>0</v>
      </c>
      <c r="AE30" s="58">
        <v>0</v>
      </c>
      <c r="AF30" s="58">
        <f t="shared" si="11"/>
        <v>0</v>
      </c>
      <c r="AG30" s="58">
        <v>1125172.67</v>
      </c>
      <c r="AH30" s="57">
        <v>88053.17</v>
      </c>
      <c r="AI30" s="57">
        <v>337083.29</v>
      </c>
      <c r="AJ30" s="57">
        <v>0</v>
      </c>
      <c r="AK30" s="57">
        <v>134827.54</v>
      </c>
      <c r="AL30" s="57">
        <v>6281.7</v>
      </c>
      <c r="AM30" s="57">
        <v>80021.679999999993</v>
      </c>
      <c r="AN30" s="57">
        <v>9700</v>
      </c>
      <c r="AO30" s="57">
        <v>0</v>
      </c>
      <c r="AP30" s="57">
        <v>0</v>
      </c>
      <c r="AQ30" s="57">
        <v>37252.43</v>
      </c>
      <c r="AR30" s="57">
        <v>36203.72</v>
      </c>
      <c r="AS30" s="57">
        <v>0</v>
      </c>
      <c r="AT30" s="57">
        <v>24121.8</v>
      </c>
      <c r="AU30" s="57">
        <v>30613.69</v>
      </c>
      <c r="AV30" s="57">
        <v>71593.929999999993</v>
      </c>
      <c r="AW30" s="57">
        <v>1980925.62</v>
      </c>
      <c r="AX30" s="57">
        <v>0</v>
      </c>
      <c r="AY30" s="59">
        <f t="shared" si="12"/>
        <v>0</v>
      </c>
      <c r="AZ30" s="58">
        <v>0</v>
      </c>
      <c r="BA30" s="59">
        <v>5.7142875432381897E-2</v>
      </c>
      <c r="BB30" s="57">
        <v>959697.86</v>
      </c>
      <c r="BC30" s="57">
        <v>2291907.79</v>
      </c>
      <c r="BD30" s="58">
        <v>250638</v>
      </c>
      <c r="BE30" s="58">
        <v>0</v>
      </c>
      <c r="BF30" s="58">
        <v>1115492.48</v>
      </c>
      <c r="BG30" s="58">
        <v>620261.07499999995</v>
      </c>
      <c r="BH30" s="58">
        <v>0</v>
      </c>
      <c r="BI30" s="58">
        <v>0</v>
      </c>
      <c r="BJ30" s="58">
        <f t="shared" si="13"/>
        <v>0</v>
      </c>
      <c r="BK30" s="58">
        <v>0</v>
      </c>
      <c r="BL30" s="58">
        <v>4516</v>
      </c>
      <c r="BM30" s="58">
        <v>1335</v>
      </c>
      <c r="BN30" s="57">
        <v>35</v>
      </c>
      <c r="BO30" s="57">
        <v>-39</v>
      </c>
      <c r="BP30" s="57">
        <v>-14</v>
      </c>
      <c r="BQ30" s="57">
        <v>-28</v>
      </c>
      <c r="BR30" s="57">
        <v>-266</v>
      </c>
      <c r="BS30" s="57">
        <v>-367</v>
      </c>
      <c r="BT30" s="57">
        <v>17</v>
      </c>
      <c r="BU30" s="57">
        <v>0</v>
      </c>
      <c r="BV30" s="57">
        <v>16</v>
      </c>
      <c r="BW30" s="57">
        <v>-910</v>
      </c>
      <c r="BX30" s="57">
        <v>-2</v>
      </c>
      <c r="BY30" s="57">
        <v>4293</v>
      </c>
      <c r="BZ30" s="57">
        <v>5</v>
      </c>
      <c r="CA30" s="57">
        <v>411</v>
      </c>
      <c r="CB30" s="57">
        <v>222</v>
      </c>
      <c r="CC30" s="57">
        <v>66</v>
      </c>
      <c r="CD30" s="57">
        <v>556</v>
      </c>
      <c r="CE30" s="57">
        <v>43</v>
      </c>
      <c r="CF30" s="57">
        <v>20</v>
      </c>
    </row>
    <row r="31" spans="1:84" s="61" customFormat="1" ht="15.65" customHeight="1" x14ac:dyDescent="0.35">
      <c r="A31" s="31">
        <v>4</v>
      </c>
      <c r="B31" s="32" t="s">
        <v>554</v>
      </c>
      <c r="C31" s="67" t="s">
        <v>464</v>
      </c>
      <c r="D31" s="33" t="s">
        <v>478</v>
      </c>
      <c r="E31" s="33" t="s">
        <v>104</v>
      </c>
      <c r="F31" s="33" t="s">
        <v>149</v>
      </c>
      <c r="G31" s="57">
        <v>14274972.640000001</v>
      </c>
      <c r="H31" s="57">
        <v>0</v>
      </c>
      <c r="I31" s="57">
        <v>351306.51</v>
      </c>
      <c r="J31" s="57">
        <v>0</v>
      </c>
      <c r="K31" s="58">
        <v>0</v>
      </c>
      <c r="L31" s="58">
        <v>14626279.15</v>
      </c>
      <c r="M31" s="58">
        <v>0</v>
      </c>
      <c r="N31" s="57">
        <v>39680.129999999997</v>
      </c>
      <c r="O31" s="57">
        <v>1028452.66</v>
      </c>
      <c r="P31" s="72">
        <v>3587775.17</v>
      </c>
      <c r="Q31" s="57">
        <v>0</v>
      </c>
      <c r="R31" s="57">
        <v>993434.45</v>
      </c>
      <c r="S31" s="57">
        <v>5108190.2699999996</v>
      </c>
      <c r="T31" s="57">
        <v>1865850.41</v>
      </c>
      <c r="U31" s="57">
        <v>0</v>
      </c>
      <c r="V31" s="57">
        <v>0</v>
      </c>
      <c r="W31" s="57">
        <v>545988.38</v>
      </c>
      <c r="X31" s="58">
        <v>1427828.42</v>
      </c>
      <c r="Y31" s="58">
        <v>14597199.890000001</v>
      </c>
      <c r="Z31" s="59">
        <v>2.7010303958102437E-2</v>
      </c>
      <c r="AA31" s="58">
        <v>1427497</v>
      </c>
      <c r="AB31" s="57">
        <v>0</v>
      </c>
      <c r="AC31" s="57">
        <v>0</v>
      </c>
      <c r="AD31" s="58">
        <v>0</v>
      </c>
      <c r="AE31" s="58">
        <v>0</v>
      </c>
      <c r="AF31" s="58">
        <f t="shared" si="11"/>
        <v>0</v>
      </c>
      <c r="AG31" s="58">
        <v>731552.53</v>
      </c>
      <c r="AH31" s="57">
        <v>55233.42</v>
      </c>
      <c r="AI31" s="57">
        <v>161594.70000000001</v>
      </c>
      <c r="AJ31" s="57">
        <v>0</v>
      </c>
      <c r="AK31" s="57">
        <v>145072.32000000001</v>
      </c>
      <c r="AL31" s="57">
        <v>4367.3999999999996</v>
      </c>
      <c r="AM31" s="57">
        <v>130063.59</v>
      </c>
      <c r="AN31" s="57">
        <v>9950</v>
      </c>
      <c r="AO31" s="57">
        <v>0</v>
      </c>
      <c r="AP31" s="57">
        <v>246.07</v>
      </c>
      <c r="AQ31" s="57">
        <v>31174.69</v>
      </c>
      <c r="AR31" s="57">
        <v>5076.33</v>
      </c>
      <c r="AS31" s="57">
        <v>0</v>
      </c>
      <c r="AT31" s="57">
        <v>4023.3</v>
      </c>
      <c r="AU31" s="57">
        <v>25416.799999999999</v>
      </c>
      <c r="AV31" s="57">
        <v>60193.960000000006</v>
      </c>
      <c r="AW31" s="57">
        <v>1363965.11</v>
      </c>
      <c r="AX31" s="57">
        <v>0</v>
      </c>
      <c r="AY31" s="59">
        <f t="shared" si="12"/>
        <v>0</v>
      </c>
      <c r="AZ31" s="58">
        <v>0</v>
      </c>
      <c r="BA31" s="59">
        <v>9.999998150609414E-2</v>
      </c>
      <c r="BB31" s="57">
        <v>263646.09000000003</v>
      </c>
      <c r="BC31" s="57">
        <v>121925.26</v>
      </c>
      <c r="BD31" s="58">
        <v>250638</v>
      </c>
      <c r="BE31" s="58">
        <v>0</v>
      </c>
      <c r="BF31" s="58">
        <v>403517.61</v>
      </c>
      <c r="BG31" s="58">
        <v>62526.332500000397</v>
      </c>
      <c r="BH31" s="58">
        <v>0</v>
      </c>
      <c r="BI31" s="58">
        <v>0</v>
      </c>
      <c r="BJ31" s="58">
        <f t="shared" si="13"/>
        <v>0</v>
      </c>
      <c r="BK31" s="58">
        <v>0</v>
      </c>
      <c r="BL31" s="58">
        <v>2085</v>
      </c>
      <c r="BM31" s="58">
        <v>599</v>
      </c>
      <c r="BN31" s="57">
        <v>8</v>
      </c>
      <c r="BO31" s="57">
        <v>-17</v>
      </c>
      <c r="BP31" s="57">
        <v>-20</v>
      </c>
      <c r="BQ31" s="57">
        <v>-51</v>
      </c>
      <c r="BR31" s="57">
        <v>-155</v>
      </c>
      <c r="BS31" s="57">
        <v>-233</v>
      </c>
      <c r="BT31" s="57">
        <v>1</v>
      </c>
      <c r="BU31" s="57">
        <v>-5</v>
      </c>
      <c r="BV31" s="57">
        <v>3</v>
      </c>
      <c r="BW31" s="57">
        <v>-372</v>
      </c>
      <c r="BX31" s="57">
        <v>-4</v>
      </c>
      <c r="BY31" s="57">
        <v>1839</v>
      </c>
      <c r="BZ31" s="57">
        <v>3</v>
      </c>
      <c r="CA31" s="57">
        <v>0</v>
      </c>
      <c r="CB31" s="57">
        <v>93</v>
      </c>
      <c r="CC31" s="57">
        <v>46</v>
      </c>
      <c r="CD31" s="57">
        <v>245</v>
      </c>
      <c r="CE31" s="57">
        <v>1</v>
      </c>
      <c r="CF31" s="57">
        <v>3</v>
      </c>
    </row>
    <row r="32" spans="1:84" s="61" customFormat="1" ht="15.65" customHeight="1" x14ac:dyDescent="0.35">
      <c r="A32" s="31">
        <v>4</v>
      </c>
      <c r="B32" s="32" t="s">
        <v>146</v>
      </c>
      <c r="C32" s="53" t="s">
        <v>147</v>
      </c>
      <c r="D32" s="33" t="s">
        <v>148</v>
      </c>
      <c r="E32" s="33" t="s">
        <v>104</v>
      </c>
      <c r="F32" s="33" t="s">
        <v>149</v>
      </c>
      <c r="G32" s="57">
        <v>26528156.260000002</v>
      </c>
      <c r="H32" s="57">
        <v>0</v>
      </c>
      <c r="I32" s="57">
        <v>549922.03</v>
      </c>
      <c r="J32" s="57">
        <v>0</v>
      </c>
      <c r="K32" s="58">
        <v>0</v>
      </c>
      <c r="L32" s="58">
        <v>27078078.289999999</v>
      </c>
      <c r="M32" s="58">
        <v>0</v>
      </c>
      <c r="N32" s="57">
        <v>65787.88</v>
      </c>
      <c r="O32" s="57">
        <v>1806968.25</v>
      </c>
      <c r="P32" s="72">
        <v>6867243.3799999999</v>
      </c>
      <c r="Q32" s="57">
        <v>131780.68</v>
      </c>
      <c r="R32" s="57">
        <v>1705941.91</v>
      </c>
      <c r="S32" s="57">
        <v>9160431.1400000006</v>
      </c>
      <c r="T32" s="57">
        <v>4227755.4800000004</v>
      </c>
      <c r="U32" s="57">
        <v>0</v>
      </c>
      <c r="V32" s="57">
        <v>0</v>
      </c>
      <c r="W32" s="57">
        <v>702997.18</v>
      </c>
      <c r="X32" s="58">
        <v>2199704.4</v>
      </c>
      <c r="Y32" s="58">
        <v>26868610.300000001</v>
      </c>
      <c r="Z32" s="59">
        <v>7.8776534242263607E-2</v>
      </c>
      <c r="AA32" s="58">
        <v>2199604.2599999998</v>
      </c>
      <c r="AB32" s="57">
        <v>0</v>
      </c>
      <c r="AC32" s="57">
        <v>0</v>
      </c>
      <c r="AD32" s="58">
        <v>0</v>
      </c>
      <c r="AE32" s="58">
        <v>778.53</v>
      </c>
      <c r="AF32" s="58">
        <f t="shared" si="11"/>
        <v>778.53</v>
      </c>
      <c r="AG32" s="58">
        <v>914880.32</v>
      </c>
      <c r="AH32" s="57">
        <v>69125.919999999998</v>
      </c>
      <c r="AI32" s="57">
        <v>252160.04</v>
      </c>
      <c r="AJ32" s="57">
        <v>0</v>
      </c>
      <c r="AK32" s="57">
        <v>145614.04999999999</v>
      </c>
      <c r="AL32" s="57">
        <v>44289.58</v>
      </c>
      <c r="AM32" s="57">
        <v>85713.17</v>
      </c>
      <c r="AN32" s="57">
        <v>10257</v>
      </c>
      <c r="AO32" s="57">
        <v>0</v>
      </c>
      <c r="AP32" s="57">
        <v>0</v>
      </c>
      <c r="AQ32" s="57">
        <v>46798.869999999995</v>
      </c>
      <c r="AR32" s="57">
        <v>10914.15</v>
      </c>
      <c r="AS32" s="57">
        <v>0</v>
      </c>
      <c r="AT32" s="57">
        <v>1978.97</v>
      </c>
      <c r="AU32" s="57">
        <v>36582.79</v>
      </c>
      <c r="AV32" s="57">
        <v>58370.25</v>
      </c>
      <c r="AW32" s="57">
        <v>1676685.11</v>
      </c>
      <c r="AX32" s="57">
        <v>0</v>
      </c>
      <c r="AY32" s="59">
        <f t="shared" si="12"/>
        <v>0</v>
      </c>
      <c r="AZ32" s="58">
        <v>0</v>
      </c>
      <c r="BA32" s="59">
        <v>8.2915836232336781E-2</v>
      </c>
      <c r="BB32" s="57">
        <v>533299.5</v>
      </c>
      <c r="BC32" s="57">
        <v>1556496.71</v>
      </c>
      <c r="BD32" s="58">
        <v>253705</v>
      </c>
      <c r="BE32" s="58">
        <v>0</v>
      </c>
      <c r="BF32" s="58">
        <v>1789314.328</v>
      </c>
      <c r="BG32" s="58">
        <v>1370143.0504999999</v>
      </c>
      <c r="BH32" s="58">
        <v>0</v>
      </c>
      <c r="BI32" s="58">
        <v>0</v>
      </c>
      <c r="BJ32" s="58">
        <f t="shared" si="13"/>
        <v>0</v>
      </c>
      <c r="BK32" s="58">
        <v>0</v>
      </c>
      <c r="BL32" s="58">
        <v>3221</v>
      </c>
      <c r="BM32" s="58">
        <v>1214</v>
      </c>
      <c r="BN32" s="57">
        <v>0</v>
      </c>
      <c r="BO32" s="57">
        <v>0</v>
      </c>
      <c r="BP32" s="57">
        <v>-10</v>
      </c>
      <c r="BQ32" s="57">
        <v>-57</v>
      </c>
      <c r="BR32" s="57">
        <v>-150</v>
      </c>
      <c r="BS32" s="57">
        <v>-428</v>
      </c>
      <c r="BT32" s="57">
        <v>0</v>
      </c>
      <c r="BU32" s="57">
        <v>0</v>
      </c>
      <c r="BV32" s="57">
        <v>0</v>
      </c>
      <c r="BW32" s="57">
        <v>-837</v>
      </c>
      <c r="BX32" s="57">
        <v>0</v>
      </c>
      <c r="BY32" s="57">
        <v>2953</v>
      </c>
      <c r="BZ32" s="57">
        <v>3</v>
      </c>
      <c r="CA32" s="57">
        <v>179</v>
      </c>
      <c r="CB32" s="57">
        <v>243</v>
      </c>
      <c r="CC32" s="57">
        <v>62</v>
      </c>
      <c r="CD32" s="57">
        <v>534</v>
      </c>
      <c r="CE32" s="57">
        <v>2</v>
      </c>
      <c r="CF32" s="57">
        <v>3</v>
      </c>
    </row>
    <row r="33" spans="1:84" s="48" customFormat="1" ht="15.65" customHeight="1" x14ac:dyDescent="0.35">
      <c r="A33" s="31">
        <v>4</v>
      </c>
      <c r="B33" s="49" t="s">
        <v>566</v>
      </c>
      <c r="C33" s="53" t="s">
        <v>574</v>
      </c>
      <c r="D33" s="33" t="s">
        <v>150</v>
      </c>
      <c r="E33" s="33" t="s">
        <v>110</v>
      </c>
      <c r="F33" s="33" t="s">
        <v>149</v>
      </c>
      <c r="G33" s="68">
        <v>24537707.330000002</v>
      </c>
      <c r="H33" s="57">
        <v>0</v>
      </c>
      <c r="I33" s="68">
        <f>5602+670454</f>
        <v>676056</v>
      </c>
      <c r="J33" s="57">
        <v>0</v>
      </c>
      <c r="K33" s="58">
        <v>0</v>
      </c>
      <c r="L33" s="69">
        <v>25213763.670000002</v>
      </c>
      <c r="M33" s="58">
        <v>0</v>
      </c>
      <c r="N33" s="68">
        <v>2026409.21</v>
      </c>
      <c r="O33" s="68">
        <v>1539747.58</v>
      </c>
      <c r="P33" s="70">
        <v>5708385.0700000003</v>
      </c>
      <c r="Q33" s="57">
        <v>0</v>
      </c>
      <c r="R33" s="68">
        <v>1354963.51</v>
      </c>
      <c r="S33" s="68">
        <v>8942524.6899999995</v>
      </c>
      <c r="T33" s="68">
        <v>2831223.0599999996</v>
      </c>
      <c r="U33" s="57">
        <v>0</v>
      </c>
      <c r="V33" s="57">
        <v>0</v>
      </c>
      <c r="W33" s="68">
        <v>709977.31</v>
      </c>
      <c r="X33" s="69">
        <v>1962896.05</v>
      </c>
      <c r="Y33" s="69">
        <v>25076126.479999997</v>
      </c>
      <c r="Z33" s="59">
        <f>1099851/24537707</f>
        <v>4.4822892375395954E-2</v>
      </c>
      <c r="AA33" s="69">
        <v>1962896.05</v>
      </c>
      <c r="AB33" s="57">
        <v>0</v>
      </c>
      <c r="AC33" s="57">
        <v>0</v>
      </c>
      <c r="AD33" s="58">
        <v>0</v>
      </c>
      <c r="AE33" s="58">
        <v>0</v>
      </c>
      <c r="AF33" s="58">
        <f t="shared" si="11"/>
        <v>0</v>
      </c>
      <c r="AG33" s="69">
        <v>1151238.6200000001</v>
      </c>
      <c r="AH33" s="68">
        <v>87506.51</v>
      </c>
      <c r="AI33" s="68">
        <v>274471.26</v>
      </c>
      <c r="AJ33" s="57">
        <v>0</v>
      </c>
      <c r="AK33" s="68">
        <v>155790.04999999999</v>
      </c>
      <c r="AL33" s="68">
        <v>6687.2199999999993</v>
      </c>
      <c r="AM33" s="68">
        <v>95137.739999999991</v>
      </c>
      <c r="AN33" s="68">
        <v>8600</v>
      </c>
      <c r="AO33" s="68">
        <v>880</v>
      </c>
      <c r="AP33" s="68">
        <v>0</v>
      </c>
      <c r="AQ33" s="68">
        <f>6524+928+11618</f>
        <v>19070</v>
      </c>
      <c r="AR33" s="68">
        <v>20257.25</v>
      </c>
      <c r="AS33" s="68">
        <v>1005</v>
      </c>
      <c r="AT33" s="68">
        <v>22656.46</v>
      </c>
      <c r="AU33" s="68">
        <v>22724.36</v>
      </c>
      <c r="AV33" s="68">
        <f>AW33-SUM(AG33:AU33)</f>
        <v>102127.48999999976</v>
      </c>
      <c r="AW33" s="68">
        <v>1968151.96</v>
      </c>
      <c r="AX33" s="57">
        <v>0</v>
      </c>
      <c r="AY33" s="59">
        <f t="shared" ref="AY33:AY35" si="14">AX33/AW33</f>
        <v>0</v>
      </c>
      <c r="AZ33" s="69">
        <v>6</v>
      </c>
      <c r="BA33" s="59">
        <f>1962896/24537707</f>
        <v>7.9995086745472996E-2</v>
      </c>
      <c r="BB33" s="68">
        <v>129067.7</v>
      </c>
      <c r="BC33" s="68">
        <v>970783.16</v>
      </c>
      <c r="BD33" s="69">
        <v>252151.31</v>
      </c>
      <c r="BE33" s="58">
        <v>0</v>
      </c>
      <c r="BF33" s="69">
        <v>1140855.6200000001</v>
      </c>
      <c r="BG33" s="69">
        <v>648817.63000000012</v>
      </c>
      <c r="BH33" s="58">
        <v>0</v>
      </c>
      <c r="BI33" s="58">
        <v>0</v>
      </c>
      <c r="BJ33" s="58">
        <f t="shared" ref="BJ33" si="15">SUM(BH33:BI33)</f>
        <v>0</v>
      </c>
      <c r="BK33" s="58">
        <v>0</v>
      </c>
      <c r="BL33" s="58">
        <v>3551</v>
      </c>
      <c r="BM33" s="58">
        <v>869</v>
      </c>
      <c r="BN33" s="57">
        <v>4</v>
      </c>
      <c r="BO33" s="57">
        <v>0</v>
      </c>
      <c r="BP33" s="57">
        <v>-20</v>
      </c>
      <c r="BQ33" s="57">
        <v>-35</v>
      </c>
      <c r="BR33" s="57">
        <v>-129</v>
      </c>
      <c r="BS33" s="57">
        <v>-220</v>
      </c>
      <c r="BT33" s="57">
        <v>5</v>
      </c>
      <c r="BU33" s="57">
        <v>0</v>
      </c>
      <c r="BV33" s="57">
        <v>1</v>
      </c>
      <c r="BW33" s="57">
        <v>-740</v>
      </c>
      <c r="BX33" s="57">
        <v>-3</v>
      </c>
      <c r="BY33" s="57">
        <v>3283</v>
      </c>
      <c r="BZ33" s="57">
        <v>110</v>
      </c>
      <c r="CA33" s="57">
        <v>0</v>
      </c>
      <c r="CB33" s="57">
        <v>225</v>
      </c>
      <c r="CC33" s="57">
        <v>90</v>
      </c>
      <c r="CD33" s="57">
        <v>421</v>
      </c>
      <c r="CE33" s="57">
        <v>2</v>
      </c>
      <c r="CF33" s="57">
        <v>4</v>
      </c>
    </row>
    <row r="34" spans="1:84" s="61" customFormat="1" ht="15.65" customHeight="1" x14ac:dyDescent="0.35">
      <c r="A34" s="37">
        <v>4</v>
      </c>
      <c r="B34" s="49" t="s">
        <v>151</v>
      </c>
      <c r="C34" s="55" t="s">
        <v>152</v>
      </c>
      <c r="D34" s="40" t="s">
        <v>156</v>
      </c>
      <c r="E34" s="40" t="s">
        <v>86</v>
      </c>
      <c r="F34" s="40" t="s">
        <v>153</v>
      </c>
      <c r="G34" s="57">
        <v>17014803.129999999</v>
      </c>
      <c r="H34" s="57">
        <v>311.55</v>
      </c>
      <c r="I34" s="57">
        <v>877381.91</v>
      </c>
      <c r="J34" s="57">
        <v>0</v>
      </c>
      <c r="K34" s="58">
        <v>0</v>
      </c>
      <c r="L34" s="58">
        <v>17892496.59</v>
      </c>
      <c r="M34" s="58">
        <v>0</v>
      </c>
      <c r="N34" s="57">
        <v>0</v>
      </c>
      <c r="O34" s="57">
        <v>3959072.1</v>
      </c>
      <c r="P34" s="72">
        <v>1489562.77</v>
      </c>
      <c r="Q34" s="57">
        <v>0</v>
      </c>
      <c r="R34" s="57">
        <v>1932534.33</v>
      </c>
      <c r="S34" s="57">
        <v>6457172.3600000003</v>
      </c>
      <c r="T34" s="57">
        <v>1481132.34</v>
      </c>
      <c r="U34" s="57">
        <v>0</v>
      </c>
      <c r="V34" s="57">
        <v>0</v>
      </c>
      <c r="W34" s="57">
        <v>1063143.26</v>
      </c>
      <c r="X34" s="58">
        <v>944837.89</v>
      </c>
      <c r="Y34" s="58">
        <v>17327455.050000001</v>
      </c>
      <c r="Z34" s="59">
        <v>0.10394673460995975</v>
      </c>
      <c r="AA34" s="58">
        <v>944762.89</v>
      </c>
      <c r="AB34" s="57">
        <v>0</v>
      </c>
      <c r="AC34" s="57">
        <v>0</v>
      </c>
      <c r="AD34" s="58">
        <v>0</v>
      </c>
      <c r="AE34" s="58">
        <v>0</v>
      </c>
      <c r="AF34" s="58">
        <f t="shared" si="11"/>
        <v>0</v>
      </c>
      <c r="AG34" s="58">
        <v>442006.24</v>
      </c>
      <c r="AH34" s="57">
        <v>36149.01</v>
      </c>
      <c r="AI34" s="57">
        <v>86541.26</v>
      </c>
      <c r="AJ34" s="57">
        <v>0</v>
      </c>
      <c r="AK34" s="57">
        <v>93689.11</v>
      </c>
      <c r="AL34" s="57">
        <v>45867.91</v>
      </c>
      <c r="AM34" s="57">
        <v>60441.01</v>
      </c>
      <c r="AN34" s="57">
        <v>8283</v>
      </c>
      <c r="AO34" s="57">
        <v>2500</v>
      </c>
      <c r="AP34" s="57">
        <v>0</v>
      </c>
      <c r="AQ34" s="57">
        <v>34723.82</v>
      </c>
      <c r="AR34" s="57">
        <v>0</v>
      </c>
      <c r="AS34" s="57">
        <v>0</v>
      </c>
      <c r="AT34" s="57">
        <v>715.29</v>
      </c>
      <c r="AU34" s="57">
        <v>12088.77</v>
      </c>
      <c r="AV34" s="57">
        <v>24895.15</v>
      </c>
      <c r="AW34" s="57">
        <v>847900.57</v>
      </c>
      <c r="AX34" s="57">
        <v>0</v>
      </c>
      <c r="AY34" s="59">
        <f>AX34/AW34</f>
        <v>0</v>
      </c>
      <c r="AZ34" s="58">
        <v>0</v>
      </c>
      <c r="BA34" s="59">
        <v>5.5525937196077332E-2</v>
      </c>
      <c r="BB34" s="57">
        <v>982685.31</v>
      </c>
      <c r="BC34" s="57">
        <v>785980.3</v>
      </c>
      <c r="BD34" s="58">
        <v>253705</v>
      </c>
      <c r="BE34" s="58">
        <v>0</v>
      </c>
      <c r="BF34" s="58">
        <v>121919.97</v>
      </c>
      <c r="BG34" s="58">
        <v>0</v>
      </c>
      <c r="BH34" s="58">
        <v>0</v>
      </c>
      <c r="BI34" s="58">
        <v>0</v>
      </c>
      <c r="BJ34" s="58">
        <f>SUM(BH34:BI34)</f>
        <v>0</v>
      </c>
      <c r="BK34" s="58">
        <v>0</v>
      </c>
      <c r="BL34" s="58">
        <v>1824</v>
      </c>
      <c r="BM34" s="58">
        <v>704</v>
      </c>
      <c r="BN34" s="57">
        <v>7</v>
      </c>
      <c r="BO34" s="57">
        <v>-1</v>
      </c>
      <c r="BP34" s="57">
        <v>-19</v>
      </c>
      <c r="BQ34" s="57">
        <v>-27</v>
      </c>
      <c r="BR34" s="57">
        <v>-264</v>
      </c>
      <c r="BS34" s="57">
        <v>-192</v>
      </c>
      <c r="BT34" s="57">
        <v>0</v>
      </c>
      <c r="BU34" s="57">
        <v>-1</v>
      </c>
      <c r="BV34" s="57">
        <v>29</v>
      </c>
      <c r="BW34" s="57">
        <v>-360</v>
      </c>
      <c r="BX34" s="57">
        <v>-1</v>
      </c>
      <c r="BY34" s="57">
        <v>1699</v>
      </c>
      <c r="BZ34" s="57">
        <v>35</v>
      </c>
      <c r="CA34" s="57">
        <v>95</v>
      </c>
      <c r="CB34" s="57">
        <v>141</v>
      </c>
      <c r="CC34" s="57">
        <v>42</v>
      </c>
      <c r="CD34" s="57">
        <v>187</v>
      </c>
      <c r="CE34" s="57">
        <v>3</v>
      </c>
      <c r="CF34" s="57">
        <v>5</v>
      </c>
    </row>
    <row r="35" spans="1:84" s="61" customFormat="1" ht="15.65" customHeight="1" x14ac:dyDescent="0.35">
      <c r="A35" s="31">
        <v>4</v>
      </c>
      <c r="B35" s="49" t="s">
        <v>567</v>
      </c>
      <c r="C35" s="53" t="s">
        <v>320</v>
      </c>
      <c r="D35" s="33" t="s">
        <v>155</v>
      </c>
      <c r="E35" s="33" t="s">
        <v>104</v>
      </c>
      <c r="F35" s="33" t="s">
        <v>149</v>
      </c>
      <c r="G35" s="68">
        <v>15102728.780000001</v>
      </c>
      <c r="H35" s="57">
        <v>0</v>
      </c>
      <c r="I35" s="68">
        <f>596+581956</f>
        <v>582552</v>
      </c>
      <c r="J35" s="57">
        <v>0</v>
      </c>
      <c r="K35" s="58">
        <v>0</v>
      </c>
      <c r="L35" s="69">
        <v>15685280.299999999</v>
      </c>
      <c r="M35" s="58">
        <v>0</v>
      </c>
      <c r="N35" s="68">
        <v>69155.38</v>
      </c>
      <c r="O35" s="68">
        <v>1082833.8999999999</v>
      </c>
      <c r="P35" s="70">
        <v>3536193.5</v>
      </c>
      <c r="Q35" s="57">
        <v>0</v>
      </c>
      <c r="R35" s="68">
        <v>1186286.8199999998</v>
      </c>
      <c r="S35" s="68">
        <v>5486604.3300000001</v>
      </c>
      <c r="T35" s="68">
        <v>2157126.2199999997</v>
      </c>
      <c r="U35" s="57">
        <v>0</v>
      </c>
      <c r="V35" s="57">
        <v>0</v>
      </c>
      <c r="W35" s="68">
        <v>793780.85000000009</v>
      </c>
      <c r="X35" s="69">
        <v>1397048.4900000002</v>
      </c>
      <c r="Y35" s="69">
        <v>15709029.49</v>
      </c>
      <c r="Z35" s="59">
        <f>417797/15102729</f>
        <v>2.7663675882683189E-2</v>
      </c>
      <c r="AA35" s="69">
        <v>1397048.4900000002</v>
      </c>
      <c r="AB35" s="57">
        <v>0</v>
      </c>
      <c r="AC35" s="57">
        <v>0</v>
      </c>
      <c r="AD35" s="58">
        <v>0</v>
      </c>
      <c r="AE35" s="58">
        <v>0</v>
      </c>
      <c r="AF35" s="58">
        <f t="shared" si="11"/>
        <v>0</v>
      </c>
      <c r="AG35" s="69">
        <v>632771.32000000007</v>
      </c>
      <c r="AH35" s="68">
        <v>49930.74</v>
      </c>
      <c r="AI35" s="68">
        <v>153762.68</v>
      </c>
      <c r="AJ35" s="57">
        <v>0</v>
      </c>
      <c r="AK35" s="68">
        <v>133731.59</v>
      </c>
      <c r="AL35" s="68">
        <v>35563.5</v>
      </c>
      <c r="AM35" s="68">
        <v>65144.94</v>
      </c>
      <c r="AN35" s="68">
        <v>8300</v>
      </c>
      <c r="AO35" s="57">
        <v>0</v>
      </c>
      <c r="AP35" s="68">
        <v>6000</v>
      </c>
      <c r="AQ35" s="68">
        <f>7915+6632+12941</f>
        <v>27488</v>
      </c>
      <c r="AR35" s="68">
        <v>8161.52</v>
      </c>
      <c r="AS35" s="57">
        <v>0</v>
      </c>
      <c r="AT35" s="68">
        <v>5573.99</v>
      </c>
      <c r="AU35" s="68">
        <v>9687.39</v>
      </c>
      <c r="AV35" s="68">
        <f>AW35-SUM(AG35:AU35)</f>
        <v>68130.860000000102</v>
      </c>
      <c r="AW35" s="68">
        <v>1204246.53</v>
      </c>
      <c r="AX35" s="57">
        <v>0</v>
      </c>
      <c r="AY35" s="59">
        <f t="shared" si="14"/>
        <v>0</v>
      </c>
      <c r="AZ35" s="57">
        <v>0</v>
      </c>
      <c r="BA35" s="59">
        <f>1397048/15102729</f>
        <v>9.2503017169943261E-2</v>
      </c>
      <c r="BB35" s="68">
        <v>222223.17</v>
      </c>
      <c r="BC35" s="68">
        <v>195574.1</v>
      </c>
      <c r="BD35" s="69">
        <v>252310.41999999998</v>
      </c>
      <c r="BE35" s="58">
        <v>0</v>
      </c>
      <c r="BF35" s="69">
        <v>421119.58999999985</v>
      </c>
      <c r="BG35" s="69">
        <v>120057.95749999984</v>
      </c>
      <c r="BH35" s="58">
        <v>0</v>
      </c>
      <c r="BI35" s="58">
        <v>0</v>
      </c>
      <c r="BJ35" s="58">
        <f>SUM(BH35:BI35)</f>
        <v>0</v>
      </c>
      <c r="BK35" s="58">
        <v>0</v>
      </c>
      <c r="BL35" s="58">
        <v>2156</v>
      </c>
      <c r="BM35" s="58">
        <v>705</v>
      </c>
      <c r="BN35" s="57">
        <v>0</v>
      </c>
      <c r="BO35" s="57">
        <v>0</v>
      </c>
      <c r="BP35" s="57">
        <v>-17</v>
      </c>
      <c r="BQ35" s="57">
        <v>-67</v>
      </c>
      <c r="BR35" s="57">
        <v>-173</v>
      </c>
      <c r="BS35" s="57">
        <v>-255</v>
      </c>
      <c r="BT35" s="57">
        <v>0</v>
      </c>
      <c r="BU35" s="57">
        <v>0</v>
      </c>
      <c r="BV35" s="57">
        <v>0</v>
      </c>
      <c r="BW35" s="57">
        <v>-485</v>
      </c>
      <c r="BX35" s="57">
        <v>-7</v>
      </c>
      <c r="BY35" s="57">
        <v>1857</v>
      </c>
      <c r="BZ35" s="57">
        <v>14</v>
      </c>
      <c r="CA35" s="57">
        <v>1</v>
      </c>
      <c r="CB35" s="57">
        <v>124</v>
      </c>
      <c r="CC35" s="57">
        <v>53</v>
      </c>
      <c r="CD35" s="57">
        <v>301</v>
      </c>
      <c r="CE35" s="57">
        <v>0</v>
      </c>
      <c r="CF35" s="57">
        <v>3</v>
      </c>
    </row>
    <row r="36" spans="1:84" s="61" customFormat="1" ht="15.65" customHeight="1" x14ac:dyDescent="0.35">
      <c r="A36" s="31">
        <v>4</v>
      </c>
      <c r="B36" s="49" t="s">
        <v>158</v>
      </c>
      <c r="C36" s="53" t="s">
        <v>159</v>
      </c>
      <c r="D36" s="33" t="s">
        <v>160</v>
      </c>
      <c r="E36" s="33" t="s">
        <v>104</v>
      </c>
      <c r="F36" s="33" t="s">
        <v>149</v>
      </c>
      <c r="G36" s="57">
        <v>16139869.529999999</v>
      </c>
      <c r="H36" s="57">
        <v>0</v>
      </c>
      <c r="I36" s="57">
        <v>689201.91</v>
      </c>
      <c r="J36" s="57">
        <v>0</v>
      </c>
      <c r="K36" s="58">
        <v>0</v>
      </c>
      <c r="L36" s="58">
        <v>16829071.440000001</v>
      </c>
      <c r="M36" s="58">
        <v>0</v>
      </c>
      <c r="N36" s="57">
        <v>282875.69</v>
      </c>
      <c r="O36" s="57">
        <v>2380477.7799999998</v>
      </c>
      <c r="P36" s="72">
        <v>1850938.24</v>
      </c>
      <c r="Q36" s="57">
        <v>73879.990000000005</v>
      </c>
      <c r="R36" s="57">
        <v>1127694.18</v>
      </c>
      <c r="S36" s="57">
        <v>8012652.5300000003</v>
      </c>
      <c r="T36" s="57">
        <v>913932.39</v>
      </c>
      <c r="U36" s="57">
        <v>0</v>
      </c>
      <c r="V36" s="57">
        <v>0</v>
      </c>
      <c r="W36" s="57">
        <v>984245.73</v>
      </c>
      <c r="X36" s="58">
        <v>1147825.06</v>
      </c>
      <c r="Y36" s="58">
        <v>16774521.59</v>
      </c>
      <c r="Z36" s="59">
        <v>6.9870749158691001E-2</v>
      </c>
      <c r="AA36" s="58">
        <v>1130021.8400000001</v>
      </c>
      <c r="AB36" s="57">
        <v>0</v>
      </c>
      <c r="AC36" s="57">
        <v>0</v>
      </c>
      <c r="AD36" s="58">
        <v>0</v>
      </c>
      <c r="AE36" s="58">
        <v>0</v>
      </c>
      <c r="AF36" s="58">
        <f t="shared" si="11"/>
        <v>0</v>
      </c>
      <c r="AG36" s="58">
        <v>501045.33</v>
      </c>
      <c r="AH36" s="57">
        <v>38712.79</v>
      </c>
      <c r="AI36" s="57">
        <v>101866.08</v>
      </c>
      <c r="AJ36" s="57">
        <v>0</v>
      </c>
      <c r="AK36" s="57">
        <v>113124</v>
      </c>
      <c r="AL36" s="57">
        <v>44414.15</v>
      </c>
      <c r="AM36" s="57">
        <v>36657.360000000001</v>
      </c>
      <c r="AN36" s="57">
        <v>7556</v>
      </c>
      <c r="AO36" s="57">
        <v>0</v>
      </c>
      <c r="AP36" s="57">
        <v>0</v>
      </c>
      <c r="AQ36" s="57">
        <v>33305.130000000005</v>
      </c>
      <c r="AR36" s="57">
        <v>4528.1000000000004</v>
      </c>
      <c r="AS36" s="57">
        <v>0</v>
      </c>
      <c r="AT36" s="57">
        <v>0</v>
      </c>
      <c r="AU36" s="57">
        <v>4281.8599999999997</v>
      </c>
      <c r="AV36" s="57">
        <v>33085.49</v>
      </c>
      <c r="AW36" s="57">
        <v>918576.29</v>
      </c>
      <c r="AX36" s="57">
        <v>0</v>
      </c>
      <c r="AY36" s="59">
        <f t="shared" ref="AY36:AY51" si="16">AX36/AW36</f>
        <v>0</v>
      </c>
      <c r="AZ36" s="58">
        <v>0</v>
      </c>
      <c r="BA36" s="59">
        <v>7.0014310704282393E-2</v>
      </c>
      <c r="BB36" s="57">
        <v>293705.46999999997</v>
      </c>
      <c r="BC36" s="57">
        <v>833999.31</v>
      </c>
      <c r="BD36" s="58">
        <v>253704.98</v>
      </c>
      <c r="BE36" s="58">
        <v>0</v>
      </c>
      <c r="BF36" s="58">
        <v>1373770.04</v>
      </c>
      <c r="BG36" s="58">
        <v>1144125.9675</v>
      </c>
      <c r="BH36" s="58">
        <v>0</v>
      </c>
      <c r="BI36" s="58">
        <v>0</v>
      </c>
      <c r="BJ36" s="58">
        <f t="shared" ref="BJ36:BJ51" si="17">SUM(BH36:BI36)</f>
        <v>0</v>
      </c>
      <c r="BK36" s="58">
        <v>0</v>
      </c>
      <c r="BL36" s="58">
        <v>1217</v>
      </c>
      <c r="BM36" s="58">
        <v>554</v>
      </c>
      <c r="BN36" s="57">
        <v>0</v>
      </c>
      <c r="BO36" s="57">
        <v>0</v>
      </c>
      <c r="BP36" s="57">
        <v>-20</v>
      </c>
      <c r="BQ36" s="57">
        <v>-15</v>
      </c>
      <c r="BR36" s="57">
        <v>-175</v>
      </c>
      <c r="BS36" s="57">
        <v>-108</v>
      </c>
      <c r="BT36" s="57">
        <v>0</v>
      </c>
      <c r="BU36" s="57">
        <v>0</v>
      </c>
      <c r="BV36" s="57">
        <v>-41</v>
      </c>
      <c r="BW36" s="57">
        <v>-274</v>
      </c>
      <c r="BX36" s="57">
        <v>0</v>
      </c>
      <c r="BY36" s="57">
        <v>1138</v>
      </c>
      <c r="BZ36" s="57">
        <v>0</v>
      </c>
      <c r="CA36" s="57">
        <v>25</v>
      </c>
      <c r="CB36" s="57">
        <v>168</v>
      </c>
      <c r="CC36" s="57">
        <v>31</v>
      </c>
      <c r="CD36" s="57">
        <v>69</v>
      </c>
      <c r="CE36" s="57">
        <v>0</v>
      </c>
      <c r="CF36" s="57">
        <v>5</v>
      </c>
    </row>
    <row r="37" spans="1:84" s="61" customFormat="1" ht="15.65" customHeight="1" x14ac:dyDescent="0.35">
      <c r="A37" s="31">
        <v>4</v>
      </c>
      <c r="B37" s="32" t="s">
        <v>528</v>
      </c>
      <c r="C37" s="53" t="s">
        <v>529</v>
      </c>
      <c r="D37" s="33" t="s">
        <v>162</v>
      </c>
      <c r="E37" s="33" t="s">
        <v>86</v>
      </c>
      <c r="F37" s="33" t="s">
        <v>502</v>
      </c>
      <c r="G37" s="57">
        <v>32110414.780000001</v>
      </c>
      <c r="H37" s="57">
        <v>0</v>
      </c>
      <c r="I37" s="57">
        <v>2342547.69</v>
      </c>
      <c r="J37" s="57">
        <v>0</v>
      </c>
      <c r="K37" s="58">
        <v>0</v>
      </c>
      <c r="L37" s="58">
        <v>34452962.469999999</v>
      </c>
      <c r="M37" s="58">
        <v>0</v>
      </c>
      <c r="N37" s="57">
        <v>21994.76</v>
      </c>
      <c r="O37" s="57">
        <v>6721459.9299999997</v>
      </c>
      <c r="P37" s="72">
        <v>3210376.61</v>
      </c>
      <c r="Q37" s="57">
        <v>0</v>
      </c>
      <c r="R37" s="57">
        <v>4039491.56</v>
      </c>
      <c r="S37" s="57">
        <v>11497731.07</v>
      </c>
      <c r="T37" s="57">
        <v>2873332.74</v>
      </c>
      <c r="U37" s="57">
        <v>0</v>
      </c>
      <c r="V37" s="57">
        <v>0</v>
      </c>
      <c r="W37" s="57">
        <v>2801606.12</v>
      </c>
      <c r="X37" s="58">
        <v>2886283.77</v>
      </c>
      <c r="Y37" s="58">
        <v>34052276.560000002</v>
      </c>
      <c r="Z37" s="59">
        <v>0.12031804778823196</v>
      </c>
      <c r="AA37" s="58">
        <v>2886283.77</v>
      </c>
      <c r="AB37" s="57">
        <v>0</v>
      </c>
      <c r="AC37" s="57">
        <v>0</v>
      </c>
      <c r="AD37" s="58">
        <v>0</v>
      </c>
      <c r="AE37" s="58">
        <v>0</v>
      </c>
      <c r="AF37" s="58">
        <f t="shared" si="11"/>
        <v>0</v>
      </c>
      <c r="AG37" s="58">
        <v>1378077.48</v>
      </c>
      <c r="AH37" s="57">
        <v>107055.38</v>
      </c>
      <c r="AI37" s="57">
        <v>291725.7</v>
      </c>
      <c r="AJ37" s="57">
        <v>0</v>
      </c>
      <c r="AK37" s="57">
        <v>174215.02</v>
      </c>
      <c r="AL37" s="57">
        <v>49086</v>
      </c>
      <c r="AM37" s="57">
        <v>214210.09</v>
      </c>
      <c r="AN37" s="57">
        <v>10550</v>
      </c>
      <c r="AO37" s="57">
        <v>3000</v>
      </c>
      <c r="AP37" s="57">
        <v>0</v>
      </c>
      <c r="AQ37" s="57">
        <v>47087.21</v>
      </c>
      <c r="AR37" s="57">
        <v>29559.34</v>
      </c>
      <c r="AS37" s="57">
        <v>0</v>
      </c>
      <c r="AT37" s="57">
        <v>38306.230000000003</v>
      </c>
      <c r="AU37" s="57">
        <v>1212.01</v>
      </c>
      <c r="AV37" s="57">
        <v>77221.98</v>
      </c>
      <c r="AW37" s="57">
        <v>2421306.44</v>
      </c>
      <c r="AX37" s="57">
        <v>0</v>
      </c>
      <c r="AY37" s="59">
        <f t="shared" si="16"/>
        <v>0</v>
      </c>
      <c r="AZ37" s="58">
        <v>0</v>
      </c>
      <c r="BA37" s="59">
        <v>8.9886218841300186E-2</v>
      </c>
      <c r="BB37" s="57">
        <v>1738335.17</v>
      </c>
      <c r="BC37" s="57">
        <v>2125127.25</v>
      </c>
      <c r="BD37" s="58">
        <v>250638</v>
      </c>
      <c r="BE37" s="58">
        <v>0</v>
      </c>
      <c r="BF37" s="58">
        <v>1726846.43</v>
      </c>
      <c r="BG37" s="58">
        <v>1121519.82</v>
      </c>
      <c r="BH37" s="58">
        <v>0</v>
      </c>
      <c r="BI37" s="58">
        <v>0</v>
      </c>
      <c r="BJ37" s="58">
        <f t="shared" si="17"/>
        <v>0</v>
      </c>
      <c r="BK37" s="58">
        <v>0</v>
      </c>
      <c r="BL37" s="58">
        <v>2999</v>
      </c>
      <c r="BM37" s="58">
        <v>1485</v>
      </c>
      <c r="BN37" s="57">
        <v>0</v>
      </c>
      <c r="BO37" s="57">
        <v>0</v>
      </c>
      <c r="BP37" s="57">
        <v>-43</v>
      </c>
      <c r="BQ37" s="57">
        <v>-47</v>
      </c>
      <c r="BR37" s="57">
        <v>-469</v>
      </c>
      <c r="BS37" s="57">
        <v>-413</v>
      </c>
      <c r="BT37" s="57">
        <v>0</v>
      </c>
      <c r="BU37" s="57">
        <v>0</v>
      </c>
      <c r="BV37" s="57">
        <v>0</v>
      </c>
      <c r="BW37" s="57">
        <v>-714</v>
      </c>
      <c r="BX37" s="57">
        <v>0</v>
      </c>
      <c r="BY37" s="57">
        <v>2798</v>
      </c>
      <c r="BZ37" s="57">
        <v>60</v>
      </c>
      <c r="CA37" s="57">
        <v>179</v>
      </c>
      <c r="CB37" s="57">
        <v>218</v>
      </c>
      <c r="CC37" s="57">
        <v>88</v>
      </c>
      <c r="CD37" s="57">
        <v>410</v>
      </c>
      <c r="CE37" s="57">
        <v>4</v>
      </c>
      <c r="CF37" s="57">
        <v>11</v>
      </c>
    </row>
    <row r="38" spans="1:84" s="61" customFormat="1" ht="15.65" customHeight="1" x14ac:dyDescent="0.35">
      <c r="A38" s="31">
        <v>4</v>
      </c>
      <c r="B38" s="32" t="s">
        <v>163</v>
      </c>
      <c r="C38" s="53" t="s">
        <v>164</v>
      </c>
      <c r="D38" s="33" t="s">
        <v>165</v>
      </c>
      <c r="E38" s="33" t="s">
        <v>86</v>
      </c>
      <c r="F38" s="33" t="s">
        <v>157</v>
      </c>
      <c r="G38" s="57">
        <v>13210489.24</v>
      </c>
      <c r="H38" s="57">
        <v>0</v>
      </c>
      <c r="I38" s="57">
        <v>294669.33</v>
      </c>
      <c r="J38" s="57">
        <v>0</v>
      </c>
      <c r="K38" s="58">
        <v>0</v>
      </c>
      <c r="L38" s="58">
        <v>13505158.57</v>
      </c>
      <c r="M38" s="58">
        <v>0</v>
      </c>
      <c r="N38" s="57">
        <v>366300.43</v>
      </c>
      <c r="O38" s="57">
        <v>1406229.73</v>
      </c>
      <c r="P38" s="72">
        <v>4154408.07</v>
      </c>
      <c r="Q38" s="57">
        <v>0</v>
      </c>
      <c r="R38" s="57">
        <v>1128783.82</v>
      </c>
      <c r="S38" s="57">
        <v>3810893.71</v>
      </c>
      <c r="T38" s="57">
        <v>1184598.8700000001</v>
      </c>
      <c r="U38" s="57">
        <v>0</v>
      </c>
      <c r="V38" s="57">
        <v>0</v>
      </c>
      <c r="W38" s="57">
        <v>331905.12</v>
      </c>
      <c r="X38" s="58">
        <v>1321044.67</v>
      </c>
      <c r="Y38" s="58">
        <v>13704164.42</v>
      </c>
      <c r="Z38" s="59">
        <v>9.9839800482665553E-2</v>
      </c>
      <c r="AA38" s="58">
        <v>1321044.67</v>
      </c>
      <c r="AB38" s="57">
        <v>0</v>
      </c>
      <c r="AC38" s="57">
        <v>0</v>
      </c>
      <c r="AD38" s="58">
        <v>0</v>
      </c>
      <c r="AE38" s="58">
        <v>392.6</v>
      </c>
      <c r="AF38" s="58">
        <f t="shared" ref="AF38:AF52" si="18">SUM(AD38:AE38)</f>
        <v>392.6</v>
      </c>
      <c r="AG38" s="58">
        <v>574145.96</v>
      </c>
      <c r="AH38" s="57">
        <v>43585.48</v>
      </c>
      <c r="AI38" s="57">
        <v>179666.94</v>
      </c>
      <c r="AJ38" s="57">
        <v>0</v>
      </c>
      <c r="AK38" s="57">
        <v>70122</v>
      </c>
      <c r="AL38" s="57">
        <v>1767.41</v>
      </c>
      <c r="AM38" s="57">
        <v>50257.15</v>
      </c>
      <c r="AN38" s="57">
        <v>6300</v>
      </c>
      <c r="AO38" s="57">
        <v>0</v>
      </c>
      <c r="AP38" s="57">
        <v>0</v>
      </c>
      <c r="AQ38" s="57">
        <v>40736.89</v>
      </c>
      <c r="AR38" s="57">
        <v>8134.56</v>
      </c>
      <c r="AS38" s="57">
        <v>0</v>
      </c>
      <c r="AT38" s="57">
        <v>26238.32</v>
      </c>
      <c r="AU38" s="57">
        <v>11098.95</v>
      </c>
      <c r="AV38" s="57">
        <v>34847.54</v>
      </c>
      <c r="AW38" s="57">
        <v>1046901.2</v>
      </c>
      <c r="AX38" s="57">
        <v>0</v>
      </c>
      <c r="AY38" s="59">
        <f t="shared" si="16"/>
        <v>0</v>
      </c>
      <c r="AZ38" s="58">
        <v>0</v>
      </c>
      <c r="BA38" s="59">
        <v>9.9999677983159993E-2</v>
      </c>
      <c r="BB38" s="57">
        <v>393005.64</v>
      </c>
      <c r="BC38" s="57">
        <v>925926.97</v>
      </c>
      <c r="BD38" s="58">
        <v>253705</v>
      </c>
      <c r="BE38" s="58">
        <v>0</v>
      </c>
      <c r="BF38" s="58">
        <v>808614.39999999898</v>
      </c>
      <c r="BG38" s="58">
        <v>546889.09999999905</v>
      </c>
      <c r="BH38" s="58">
        <v>0</v>
      </c>
      <c r="BI38" s="58">
        <v>0</v>
      </c>
      <c r="BJ38" s="58">
        <f t="shared" si="17"/>
        <v>0</v>
      </c>
      <c r="BK38" s="58">
        <v>0</v>
      </c>
      <c r="BL38" s="58">
        <v>1778</v>
      </c>
      <c r="BM38" s="58">
        <v>458</v>
      </c>
      <c r="BN38" s="57">
        <v>11</v>
      </c>
      <c r="BO38" s="57">
        <v>-1</v>
      </c>
      <c r="BP38" s="57">
        <v>-8</v>
      </c>
      <c r="BQ38" s="57">
        <v>-10</v>
      </c>
      <c r="BR38" s="57">
        <v>-132</v>
      </c>
      <c r="BS38" s="57">
        <v>-169</v>
      </c>
      <c r="BT38" s="57">
        <v>3</v>
      </c>
      <c r="BU38" s="57">
        <v>0</v>
      </c>
      <c r="BV38" s="57">
        <v>2</v>
      </c>
      <c r="BW38" s="57">
        <v>-312</v>
      </c>
      <c r="BX38" s="57">
        <v>-3</v>
      </c>
      <c r="BY38" s="57">
        <v>1617</v>
      </c>
      <c r="BZ38" s="57">
        <v>16</v>
      </c>
      <c r="CA38" s="57">
        <v>22</v>
      </c>
      <c r="CB38" s="57">
        <v>65</v>
      </c>
      <c r="CC38" s="57">
        <v>30</v>
      </c>
      <c r="CD38" s="57">
        <v>213</v>
      </c>
      <c r="CE38" s="57">
        <v>0</v>
      </c>
      <c r="CF38" s="57">
        <v>4</v>
      </c>
    </row>
    <row r="39" spans="1:84" s="61" customFormat="1" ht="15.65" customHeight="1" x14ac:dyDescent="0.35">
      <c r="A39" s="37">
        <v>4</v>
      </c>
      <c r="B39" s="49" t="s">
        <v>552</v>
      </c>
      <c r="C39" s="55" t="s">
        <v>553</v>
      </c>
      <c r="D39" s="40" t="s">
        <v>169</v>
      </c>
      <c r="E39" s="40" t="s">
        <v>170</v>
      </c>
      <c r="F39" s="40" t="s">
        <v>171</v>
      </c>
      <c r="G39" s="57">
        <v>8423695.3000000007</v>
      </c>
      <c r="H39" s="57">
        <v>0</v>
      </c>
      <c r="I39" s="57">
        <v>199423.7</v>
      </c>
      <c r="J39" s="57">
        <v>0</v>
      </c>
      <c r="K39" s="58">
        <v>0</v>
      </c>
      <c r="L39" s="58">
        <v>8623119</v>
      </c>
      <c r="M39" s="58">
        <v>0</v>
      </c>
      <c r="N39" s="57">
        <v>2397933.4700000002</v>
      </c>
      <c r="O39" s="57">
        <v>382806.09</v>
      </c>
      <c r="P39" s="72">
        <v>1314526.49</v>
      </c>
      <c r="Q39" s="57">
        <v>3201.97</v>
      </c>
      <c r="R39" s="57">
        <v>545884.22</v>
      </c>
      <c r="S39" s="57">
        <v>2472314.65</v>
      </c>
      <c r="T39" s="57">
        <v>516921.14</v>
      </c>
      <c r="U39" s="57">
        <v>0</v>
      </c>
      <c r="V39" s="57">
        <v>0</v>
      </c>
      <c r="W39" s="57">
        <v>246341.92</v>
      </c>
      <c r="X39" s="58">
        <v>856672.65</v>
      </c>
      <c r="Y39" s="58">
        <v>8736602.5999999996</v>
      </c>
      <c r="Z39" s="59">
        <v>6.6164176189991222E-2</v>
      </c>
      <c r="AA39" s="58">
        <v>842665.9</v>
      </c>
      <c r="AB39" s="57">
        <v>0</v>
      </c>
      <c r="AC39" s="57">
        <v>0</v>
      </c>
      <c r="AD39" s="58">
        <v>0</v>
      </c>
      <c r="AE39" s="58">
        <v>0</v>
      </c>
      <c r="AF39" s="58">
        <f t="shared" si="18"/>
        <v>0</v>
      </c>
      <c r="AG39" s="58">
        <v>265614.28999999998</v>
      </c>
      <c r="AH39" s="57">
        <v>21347.040000000001</v>
      </c>
      <c r="AI39" s="57">
        <v>95629.29</v>
      </c>
      <c r="AJ39" s="57">
        <v>0</v>
      </c>
      <c r="AK39" s="57">
        <v>49480.26</v>
      </c>
      <c r="AL39" s="57">
        <v>30669.599999999999</v>
      </c>
      <c r="AM39" s="57">
        <v>45001.8</v>
      </c>
      <c r="AN39" s="57">
        <v>6300</v>
      </c>
      <c r="AO39" s="57">
        <v>0</v>
      </c>
      <c r="AP39" s="57">
        <v>0</v>
      </c>
      <c r="AQ39" s="57">
        <v>24414.37</v>
      </c>
      <c r="AR39" s="57">
        <v>4382.38</v>
      </c>
      <c r="AS39" s="57">
        <v>0</v>
      </c>
      <c r="AT39" s="57">
        <v>21469.360000000001</v>
      </c>
      <c r="AU39" s="57">
        <v>19603.79</v>
      </c>
      <c r="AV39" s="57">
        <v>74178.94</v>
      </c>
      <c r="AW39" s="57">
        <v>658091.12</v>
      </c>
      <c r="AX39" s="57">
        <v>0</v>
      </c>
      <c r="AY39" s="59">
        <f t="shared" si="16"/>
        <v>0</v>
      </c>
      <c r="AZ39" s="58">
        <v>0</v>
      </c>
      <c r="BA39" s="59">
        <v>0.10003518289651335</v>
      </c>
      <c r="BB39" s="57">
        <v>140415.15</v>
      </c>
      <c r="BC39" s="57">
        <v>416931.71</v>
      </c>
      <c r="BD39" s="58">
        <v>250637.99</v>
      </c>
      <c r="BE39" s="58">
        <v>0</v>
      </c>
      <c r="BF39" s="58">
        <v>101808.97</v>
      </c>
      <c r="BG39" s="58">
        <v>0</v>
      </c>
      <c r="BH39" s="58">
        <v>0</v>
      </c>
      <c r="BI39" s="58">
        <v>0</v>
      </c>
      <c r="BJ39" s="58">
        <f t="shared" si="17"/>
        <v>0</v>
      </c>
      <c r="BK39" s="58">
        <v>0</v>
      </c>
      <c r="BL39" s="58">
        <v>838</v>
      </c>
      <c r="BM39" s="58">
        <v>257</v>
      </c>
      <c r="BN39" s="57">
        <v>0</v>
      </c>
      <c r="BO39" s="57">
        <v>0</v>
      </c>
      <c r="BP39" s="57">
        <v>-10</v>
      </c>
      <c r="BQ39" s="57">
        <v>-17</v>
      </c>
      <c r="BR39" s="57">
        <v>-59</v>
      </c>
      <c r="BS39" s="57">
        <v>-33</v>
      </c>
      <c r="BT39" s="57">
        <v>0</v>
      </c>
      <c r="BU39" s="57">
        <v>-1</v>
      </c>
      <c r="BV39" s="57">
        <v>0</v>
      </c>
      <c r="BW39" s="57">
        <v>-192</v>
      </c>
      <c r="BX39" s="57">
        <v>-4</v>
      </c>
      <c r="BY39" s="57">
        <v>779</v>
      </c>
      <c r="BZ39" s="57">
        <v>22</v>
      </c>
      <c r="CA39" s="57">
        <v>2</v>
      </c>
      <c r="CB39" s="57">
        <v>22</v>
      </c>
      <c r="CC39" s="57">
        <v>19</v>
      </c>
      <c r="CD39" s="57">
        <v>148</v>
      </c>
      <c r="CE39" s="57">
        <v>2</v>
      </c>
      <c r="CF39" s="57">
        <v>1</v>
      </c>
    </row>
    <row r="40" spans="1:84" s="48" customFormat="1" ht="15.65" customHeight="1" x14ac:dyDescent="0.35">
      <c r="A40" s="37">
        <v>4</v>
      </c>
      <c r="B40" s="45" t="s">
        <v>539</v>
      </c>
      <c r="C40" s="55" t="s">
        <v>540</v>
      </c>
      <c r="D40" s="40" t="s">
        <v>156</v>
      </c>
      <c r="E40" s="40" t="s">
        <v>86</v>
      </c>
      <c r="F40" s="40" t="s">
        <v>157</v>
      </c>
      <c r="G40" s="57">
        <v>20741769.440000001</v>
      </c>
      <c r="H40" s="57">
        <v>6149.02</v>
      </c>
      <c r="I40" s="57">
        <v>508406.12</v>
      </c>
      <c r="J40" s="57">
        <v>0</v>
      </c>
      <c r="K40" s="58">
        <v>0</v>
      </c>
      <c r="L40" s="58">
        <v>21256324.579999998</v>
      </c>
      <c r="M40" s="58">
        <v>0</v>
      </c>
      <c r="N40" s="57">
        <v>3743285.35</v>
      </c>
      <c r="O40" s="57">
        <v>1916256.16</v>
      </c>
      <c r="P40" s="72">
        <v>6261638.9900000002</v>
      </c>
      <c r="Q40" s="57">
        <v>0</v>
      </c>
      <c r="R40" s="57">
        <v>1289723.1399999999</v>
      </c>
      <c r="S40" s="57">
        <v>3852687</v>
      </c>
      <c r="T40" s="57">
        <v>1939238.09</v>
      </c>
      <c r="U40" s="57">
        <v>0</v>
      </c>
      <c r="V40" s="57">
        <v>0</v>
      </c>
      <c r="W40" s="57">
        <v>510212.12</v>
      </c>
      <c r="X40" s="58">
        <v>1758564.03</v>
      </c>
      <c r="Y40" s="58">
        <v>21271604.879999999</v>
      </c>
      <c r="Z40" s="59">
        <v>9.2001192007769239E-2</v>
      </c>
      <c r="AA40" s="58">
        <v>1758564.03</v>
      </c>
      <c r="AB40" s="57">
        <v>0</v>
      </c>
      <c r="AC40" s="57">
        <v>0</v>
      </c>
      <c r="AD40" s="58">
        <v>0</v>
      </c>
      <c r="AE40" s="58">
        <v>0</v>
      </c>
      <c r="AF40" s="58">
        <f t="shared" si="18"/>
        <v>0</v>
      </c>
      <c r="AG40" s="58">
        <v>867255.32</v>
      </c>
      <c r="AH40" s="57">
        <v>63877.89</v>
      </c>
      <c r="AI40" s="57">
        <v>170166.18</v>
      </c>
      <c r="AJ40" s="57">
        <v>0</v>
      </c>
      <c r="AK40" s="57">
        <v>106026.91</v>
      </c>
      <c r="AL40" s="57">
        <v>0</v>
      </c>
      <c r="AM40" s="57">
        <v>124305.68</v>
      </c>
      <c r="AN40" s="57">
        <v>8600</v>
      </c>
      <c r="AO40" s="57">
        <v>1000</v>
      </c>
      <c r="AP40" s="57">
        <v>0</v>
      </c>
      <c r="AQ40" s="57">
        <v>41974.8</v>
      </c>
      <c r="AR40" s="57">
        <v>7365.78</v>
      </c>
      <c r="AS40" s="57">
        <v>0</v>
      </c>
      <c r="AT40" s="57">
        <v>23668.1</v>
      </c>
      <c r="AU40" s="57">
        <v>39173.94</v>
      </c>
      <c r="AV40" s="57">
        <v>82454.09</v>
      </c>
      <c r="AW40" s="57">
        <v>1535868.69</v>
      </c>
      <c r="AX40" s="57">
        <v>0</v>
      </c>
      <c r="AY40" s="59">
        <f t="shared" si="16"/>
        <v>0</v>
      </c>
      <c r="AZ40" s="58">
        <v>0</v>
      </c>
      <c r="BA40" s="59">
        <v>8.4783703487160147E-2</v>
      </c>
      <c r="BB40" s="57">
        <v>349854.28</v>
      </c>
      <c r="BC40" s="57">
        <v>1558978.95</v>
      </c>
      <c r="BD40" s="58">
        <v>250638</v>
      </c>
      <c r="BE40" s="58">
        <v>0</v>
      </c>
      <c r="BF40" s="58">
        <v>809616.94999999902</v>
      </c>
      <c r="BG40" s="58">
        <v>425649.77749999898</v>
      </c>
      <c r="BH40" s="58">
        <v>0</v>
      </c>
      <c r="BI40" s="58">
        <v>0</v>
      </c>
      <c r="BJ40" s="58">
        <f t="shared" si="17"/>
        <v>0</v>
      </c>
      <c r="BK40" s="58">
        <v>0</v>
      </c>
      <c r="BL40" s="58">
        <v>2377</v>
      </c>
      <c r="BM40" s="58">
        <v>674</v>
      </c>
      <c r="BN40" s="57">
        <v>0</v>
      </c>
      <c r="BO40" s="57">
        <v>0</v>
      </c>
      <c r="BP40" s="57">
        <v>-7</v>
      </c>
      <c r="BQ40" s="57">
        <v>-44</v>
      </c>
      <c r="BR40" s="57">
        <v>-94</v>
      </c>
      <c r="BS40" s="57">
        <v>-233</v>
      </c>
      <c r="BT40" s="57">
        <v>1</v>
      </c>
      <c r="BU40" s="57">
        <v>-1</v>
      </c>
      <c r="BV40" s="57">
        <v>5</v>
      </c>
      <c r="BW40" s="57">
        <v>-465</v>
      </c>
      <c r="BX40" s="57">
        <v>-2</v>
      </c>
      <c r="BY40" s="57">
        <v>2211</v>
      </c>
      <c r="BZ40" s="57">
        <v>15</v>
      </c>
      <c r="CA40" s="57">
        <v>27</v>
      </c>
      <c r="CB40" s="57">
        <v>79</v>
      </c>
      <c r="CC40" s="57">
        <v>41</v>
      </c>
      <c r="CD40" s="57">
        <v>341</v>
      </c>
      <c r="CE40" s="57">
        <v>2</v>
      </c>
      <c r="CF40" s="57">
        <v>2</v>
      </c>
    </row>
    <row r="41" spans="1:84" s="61" customFormat="1" ht="15.65" customHeight="1" x14ac:dyDescent="0.35">
      <c r="A41" s="31">
        <v>4</v>
      </c>
      <c r="B41" s="32" t="s">
        <v>166</v>
      </c>
      <c r="C41" s="53" t="s">
        <v>167</v>
      </c>
      <c r="D41" s="33" t="s">
        <v>168</v>
      </c>
      <c r="E41" s="33" t="s">
        <v>110</v>
      </c>
      <c r="F41" s="33" t="s">
        <v>149</v>
      </c>
      <c r="G41" s="57">
        <v>15422130.390000001</v>
      </c>
      <c r="H41" s="57">
        <v>0</v>
      </c>
      <c r="I41" s="57">
        <v>354860.14</v>
      </c>
      <c r="J41" s="57">
        <v>0</v>
      </c>
      <c r="K41" s="58">
        <v>19742.28</v>
      </c>
      <c r="L41" s="58">
        <v>15796732.810000001</v>
      </c>
      <c r="M41" s="58">
        <v>0</v>
      </c>
      <c r="N41" s="57">
        <v>3239166.8</v>
      </c>
      <c r="O41" s="57">
        <v>815703.86</v>
      </c>
      <c r="P41" s="72">
        <v>3626105.27</v>
      </c>
      <c r="Q41" s="57">
        <v>22866.7</v>
      </c>
      <c r="R41" s="57">
        <v>440339.68</v>
      </c>
      <c r="S41" s="57">
        <v>4530128.68</v>
      </c>
      <c r="T41" s="57">
        <v>1355339.02</v>
      </c>
      <c r="U41" s="57">
        <v>0</v>
      </c>
      <c r="V41" s="57">
        <v>0</v>
      </c>
      <c r="W41" s="57">
        <v>382927.03</v>
      </c>
      <c r="X41" s="58">
        <v>1408990.1300000001</v>
      </c>
      <c r="Y41" s="58">
        <v>15821567.17</v>
      </c>
      <c r="Z41" s="59">
        <v>4.267749872136848E-2</v>
      </c>
      <c r="AA41" s="58">
        <v>1389247.85</v>
      </c>
      <c r="AB41" s="57">
        <v>0</v>
      </c>
      <c r="AC41" s="57">
        <v>0</v>
      </c>
      <c r="AD41" s="58">
        <v>0</v>
      </c>
      <c r="AE41" s="58">
        <v>0</v>
      </c>
      <c r="AF41" s="58">
        <f t="shared" si="18"/>
        <v>0</v>
      </c>
      <c r="AG41" s="58">
        <v>794531.87</v>
      </c>
      <c r="AH41" s="57">
        <v>61335.02</v>
      </c>
      <c r="AI41" s="57">
        <v>166213.78</v>
      </c>
      <c r="AJ41" s="57">
        <v>0</v>
      </c>
      <c r="AK41" s="57">
        <v>62330.76</v>
      </c>
      <c r="AL41" s="57">
        <v>2847.91</v>
      </c>
      <c r="AM41" s="57">
        <v>65190.2</v>
      </c>
      <c r="AN41" s="57">
        <v>8000</v>
      </c>
      <c r="AO41" s="57">
        <v>4317</v>
      </c>
      <c r="AP41" s="57">
        <v>0</v>
      </c>
      <c r="AQ41" s="57">
        <v>24016.059999999998</v>
      </c>
      <c r="AR41" s="57">
        <v>3938.83</v>
      </c>
      <c r="AS41" s="57">
        <v>0</v>
      </c>
      <c r="AT41" s="57">
        <v>27708.080000000002</v>
      </c>
      <c r="AU41" s="57">
        <v>24432.17</v>
      </c>
      <c r="AV41" s="57">
        <v>39891.51</v>
      </c>
      <c r="AW41" s="57">
        <v>1284753.19</v>
      </c>
      <c r="AX41" s="57">
        <v>0</v>
      </c>
      <c r="AY41" s="59">
        <f t="shared" si="16"/>
        <v>0</v>
      </c>
      <c r="AZ41" s="58">
        <v>0</v>
      </c>
      <c r="BA41" s="59">
        <v>4.5040724428734392E-2</v>
      </c>
      <c r="BB41" s="57">
        <v>87310.98</v>
      </c>
      <c r="BC41" s="57">
        <v>570866.97</v>
      </c>
      <c r="BD41" s="58">
        <v>253704</v>
      </c>
      <c r="BE41" s="58">
        <v>0</v>
      </c>
      <c r="BF41" s="58">
        <v>592981.11</v>
      </c>
      <c r="BG41" s="58">
        <v>271792.8125</v>
      </c>
      <c r="BH41" s="58">
        <v>0</v>
      </c>
      <c r="BI41" s="58">
        <v>0</v>
      </c>
      <c r="BJ41" s="58">
        <f t="shared" si="17"/>
        <v>0</v>
      </c>
      <c r="BK41" s="58">
        <v>0</v>
      </c>
      <c r="BL41" s="58">
        <v>1708</v>
      </c>
      <c r="BM41" s="58">
        <v>445</v>
      </c>
      <c r="BN41" s="57">
        <v>13</v>
      </c>
      <c r="BO41" s="57">
        <v>-12</v>
      </c>
      <c r="BP41" s="57">
        <v>-7</v>
      </c>
      <c r="BQ41" s="57">
        <v>-15</v>
      </c>
      <c r="BR41" s="57">
        <v>-71</v>
      </c>
      <c r="BS41" s="57">
        <v>-77</v>
      </c>
      <c r="BT41" s="57">
        <v>0</v>
      </c>
      <c r="BU41" s="57">
        <v>0</v>
      </c>
      <c r="BV41" s="57">
        <v>5</v>
      </c>
      <c r="BW41" s="57">
        <v>-431</v>
      </c>
      <c r="BX41" s="57">
        <v>-1</v>
      </c>
      <c r="BY41" s="57">
        <v>1557</v>
      </c>
      <c r="BZ41" s="57">
        <v>5</v>
      </c>
      <c r="CA41" s="57">
        <v>20</v>
      </c>
      <c r="CB41" s="57">
        <v>106</v>
      </c>
      <c r="CC41" s="57">
        <v>47</v>
      </c>
      <c r="CD41" s="57">
        <v>274</v>
      </c>
      <c r="CE41" s="57">
        <v>1</v>
      </c>
      <c r="CF41" s="57">
        <v>3</v>
      </c>
    </row>
    <row r="42" spans="1:84" s="61" customFormat="1" ht="15.65" customHeight="1" x14ac:dyDescent="0.35">
      <c r="A42" s="31">
        <v>4</v>
      </c>
      <c r="B42" s="32" t="s">
        <v>497</v>
      </c>
      <c r="C42" s="53" t="s">
        <v>203</v>
      </c>
      <c r="D42" s="33" t="s">
        <v>156</v>
      </c>
      <c r="E42" s="33" t="s">
        <v>86</v>
      </c>
      <c r="F42" s="33" t="s">
        <v>157</v>
      </c>
      <c r="G42" s="57">
        <v>19785935.280000001</v>
      </c>
      <c r="H42" s="57">
        <v>70</v>
      </c>
      <c r="I42" s="57">
        <v>589990.75</v>
      </c>
      <c r="J42" s="57">
        <v>0</v>
      </c>
      <c r="K42" s="58">
        <v>0</v>
      </c>
      <c r="L42" s="58">
        <v>20375996.030000001</v>
      </c>
      <c r="M42" s="58">
        <v>0</v>
      </c>
      <c r="N42" s="57">
        <v>4853846.8099999996</v>
      </c>
      <c r="O42" s="57">
        <v>1085738.21</v>
      </c>
      <c r="P42" s="72">
        <v>6103659.1100000003</v>
      </c>
      <c r="Q42" s="57">
        <v>0</v>
      </c>
      <c r="R42" s="57">
        <v>960277.8</v>
      </c>
      <c r="S42" s="57">
        <v>3318337.55</v>
      </c>
      <c r="T42" s="57">
        <v>1927846.87</v>
      </c>
      <c r="U42" s="57">
        <v>0</v>
      </c>
      <c r="V42" s="57">
        <v>0</v>
      </c>
      <c r="W42" s="57">
        <v>587458.39</v>
      </c>
      <c r="X42" s="58">
        <v>1582875.32</v>
      </c>
      <c r="Y42" s="58">
        <v>20420040.059999999</v>
      </c>
      <c r="Z42" s="59">
        <v>0.10113498059270708</v>
      </c>
      <c r="AA42" s="58">
        <v>1582805.32</v>
      </c>
      <c r="AB42" s="57">
        <v>0</v>
      </c>
      <c r="AC42" s="57">
        <v>0</v>
      </c>
      <c r="AD42" s="58">
        <v>0</v>
      </c>
      <c r="AE42" s="58">
        <v>0</v>
      </c>
      <c r="AF42" s="58">
        <f t="shared" si="18"/>
        <v>0</v>
      </c>
      <c r="AG42" s="58">
        <v>757724.55</v>
      </c>
      <c r="AH42" s="57">
        <v>57245.62</v>
      </c>
      <c r="AI42" s="57">
        <v>176475.63</v>
      </c>
      <c r="AJ42" s="57">
        <v>0</v>
      </c>
      <c r="AK42" s="57">
        <v>140196.03</v>
      </c>
      <c r="AL42" s="57">
        <v>37586.35</v>
      </c>
      <c r="AM42" s="57">
        <v>97027.01</v>
      </c>
      <c r="AN42" s="57">
        <v>8600</v>
      </c>
      <c r="AO42" s="57">
        <v>7303.54</v>
      </c>
      <c r="AP42" s="57">
        <v>0</v>
      </c>
      <c r="AQ42" s="57">
        <v>39496.04</v>
      </c>
      <c r="AR42" s="57">
        <v>28494.98</v>
      </c>
      <c r="AS42" s="57">
        <v>1185</v>
      </c>
      <c r="AT42" s="57">
        <v>3508.08</v>
      </c>
      <c r="AU42" s="57">
        <v>28354.48</v>
      </c>
      <c r="AV42" s="57">
        <v>43191.44</v>
      </c>
      <c r="AW42" s="57">
        <v>1426388.75</v>
      </c>
      <c r="AX42" s="57">
        <v>0</v>
      </c>
      <c r="AY42" s="59">
        <f t="shared" si="16"/>
        <v>0</v>
      </c>
      <c r="AZ42" s="58">
        <v>0</v>
      </c>
      <c r="BA42" s="59">
        <v>7.9996487282556192E-2</v>
      </c>
      <c r="BB42" s="57">
        <v>398875.99</v>
      </c>
      <c r="BC42" s="57">
        <v>1602181.27</v>
      </c>
      <c r="BD42" s="58">
        <v>250637.7</v>
      </c>
      <c r="BE42" s="58">
        <v>0</v>
      </c>
      <c r="BF42" s="58">
        <v>979166.68</v>
      </c>
      <c r="BG42" s="58">
        <v>622569.49250000005</v>
      </c>
      <c r="BH42" s="58">
        <v>0</v>
      </c>
      <c r="BI42" s="58">
        <v>0</v>
      </c>
      <c r="BJ42" s="58">
        <f t="shared" si="17"/>
        <v>0</v>
      </c>
      <c r="BK42" s="58">
        <v>0</v>
      </c>
      <c r="BL42" s="58">
        <v>2310</v>
      </c>
      <c r="BM42" s="58">
        <v>708</v>
      </c>
      <c r="BN42" s="57">
        <v>3</v>
      </c>
      <c r="BO42" s="57">
        <v>0</v>
      </c>
      <c r="BP42" s="57">
        <v>-17</v>
      </c>
      <c r="BQ42" s="57">
        <v>-41</v>
      </c>
      <c r="BR42" s="57">
        <v>-163</v>
      </c>
      <c r="BS42" s="57">
        <v>-269</v>
      </c>
      <c r="BT42" s="57">
        <v>2</v>
      </c>
      <c r="BU42" s="57">
        <v>0</v>
      </c>
      <c r="BV42" s="57">
        <v>0</v>
      </c>
      <c r="BW42" s="57">
        <v>-415</v>
      </c>
      <c r="BX42" s="57">
        <v>-6</v>
      </c>
      <c r="BY42" s="57">
        <v>2112</v>
      </c>
      <c r="BZ42" s="57">
        <v>12</v>
      </c>
      <c r="CA42" s="57">
        <v>6</v>
      </c>
      <c r="CB42" s="57">
        <v>62</v>
      </c>
      <c r="CC42" s="57">
        <v>50</v>
      </c>
      <c r="CD42" s="57">
        <v>298</v>
      </c>
      <c r="CE42" s="57">
        <v>0</v>
      </c>
      <c r="CF42" s="57">
        <v>5</v>
      </c>
    </row>
    <row r="43" spans="1:84" s="61" customFormat="1" ht="15.65" customHeight="1" x14ac:dyDescent="0.35">
      <c r="A43" s="31">
        <v>4</v>
      </c>
      <c r="B43" s="49" t="s">
        <v>555</v>
      </c>
      <c r="C43" s="53" t="s">
        <v>575</v>
      </c>
      <c r="D43" s="33" t="s">
        <v>154</v>
      </c>
      <c r="E43" s="33" t="s">
        <v>86</v>
      </c>
      <c r="F43" s="33" t="s">
        <v>153</v>
      </c>
      <c r="G43" s="57">
        <v>20546857.120000001</v>
      </c>
      <c r="H43" s="57">
        <v>0</v>
      </c>
      <c r="I43" s="57">
        <v>637277.61</v>
      </c>
      <c r="J43" s="57">
        <v>0</v>
      </c>
      <c r="K43" s="58">
        <v>0</v>
      </c>
      <c r="L43" s="58">
        <v>21184134.73</v>
      </c>
      <c r="M43" s="58">
        <v>0</v>
      </c>
      <c r="N43" s="57">
        <v>0</v>
      </c>
      <c r="O43" s="57">
        <v>4132535.38</v>
      </c>
      <c r="P43" s="72">
        <v>3203595.03</v>
      </c>
      <c r="Q43" s="57">
        <v>12106.66</v>
      </c>
      <c r="R43" s="57">
        <v>2590785.11</v>
      </c>
      <c r="S43" s="57">
        <v>6243449.0099999998</v>
      </c>
      <c r="T43" s="57">
        <v>2449773.62</v>
      </c>
      <c r="U43" s="57">
        <v>0</v>
      </c>
      <c r="V43" s="57">
        <v>0</v>
      </c>
      <c r="W43" s="57">
        <v>1228335.67</v>
      </c>
      <c r="X43" s="58">
        <v>1552020.95</v>
      </c>
      <c r="Y43" s="58">
        <v>21412601.43</v>
      </c>
      <c r="Z43" s="59">
        <v>8.6181990250779522E-2</v>
      </c>
      <c r="AA43" s="58">
        <v>1541133.04</v>
      </c>
      <c r="AB43" s="57">
        <v>0</v>
      </c>
      <c r="AC43" s="57">
        <v>0</v>
      </c>
      <c r="AD43" s="58">
        <v>0</v>
      </c>
      <c r="AE43" s="58">
        <v>0</v>
      </c>
      <c r="AF43" s="58">
        <f t="shared" si="18"/>
        <v>0</v>
      </c>
      <c r="AG43" s="58">
        <v>799766.28</v>
      </c>
      <c r="AH43" s="57">
        <v>65580.25</v>
      </c>
      <c r="AI43" s="57">
        <v>119883.74</v>
      </c>
      <c r="AJ43" s="57">
        <v>0</v>
      </c>
      <c r="AK43" s="57">
        <v>150716.20000000001</v>
      </c>
      <c r="AL43" s="57">
        <v>64199.28</v>
      </c>
      <c r="AM43" s="57">
        <v>142414.39999999999</v>
      </c>
      <c r="AN43" s="57">
        <v>9683</v>
      </c>
      <c r="AO43" s="57">
        <v>18324.05</v>
      </c>
      <c r="AP43" s="57">
        <v>0</v>
      </c>
      <c r="AQ43" s="57">
        <v>30172.280000000002</v>
      </c>
      <c r="AR43" s="57">
        <v>17262.439999999999</v>
      </c>
      <c r="AS43" s="57">
        <v>0</v>
      </c>
      <c r="AT43" s="57">
        <v>54189.02</v>
      </c>
      <c r="AU43" s="57">
        <v>1612.08</v>
      </c>
      <c r="AV43" s="57">
        <v>77364.5</v>
      </c>
      <c r="AW43" s="57">
        <v>1551167.52</v>
      </c>
      <c r="AX43" s="57">
        <v>0</v>
      </c>
      <c r="AY43" s="59">
        <f t="shared" si="16"/>
        <v>0</v>
      </c>
      <c r="AZ43" s="58">
        <v>0</v>
      </c>
      <c r="BA43" s="59">
        <v>7.5005779764725403E-2</v>
      </c>
      <c r="BB43" s="57">
        <v>1276055.27</v>
      </c>
      <c r="BC43" s="57">
        <v>494713.77</v>
      </c>
      <c r="BD43" s="58">
        <v>250638</v>
      </c>
      <c r="BE43" s="58">
        <v>0</v>
      </c>
      <c r="BF43" s="58">
        <v>956820.06000000099</v>
      </c>
      <c r="BG43" s="58">
        <v>569028.18000000005</v>
      </c>
      <c r="BH43" s="58">
        <v>0</v>
      </c>
      <c r="BI43" s="58">
        <v>0</v>
      </c>
      <c r="BJ43" s="58">
        <f t="shared" si="17"/>
        <v>0</v>
      </c>
      <c r="BK43" s="58">
        <v>0</v>
      </c>
      <c r="BL43" s="58">
        <v>3247</v>
      </c>
      <c r="BM43" s="58">
        <v>1137</v>
      </c>
      <c r="BN43" s="57">
        <v>0</v>
      </c>
      <c r="BO43" s="57">
        <v>0</v>
      </c>
      <c r="BP43" s="57">
        <v>-31</v>
      </c>
      <c r="BQ43" s="57">
        <v>-46</v>
      </c>
      <c r="BR43" s="57">
        <v>-309</v>
      </c>
      <c r="BS43" s="57">
        <v>-305</v>
      </c>
      <c r="BT43" s="57">
        <v>0</v>
      </c>
      <c r="BU43" s="57">
        <v>0</v>
      </c>
      <c r="BV43" s="57">
        <v>-11</v>
      </c>
      <c r="BW43" s="57">
        <v>-504</v>
      </c>
      <c r="BX43" s="57">
        <v>-3</v>
      </c>
      <c r="BY43" s="57">
        <v>3175</v>
      </c>
      <c r="BZ43" s="57">
        <v>80</v>
      </c>
      <c r="CA43" s="57">
        <v>156</v>
      </c>
      <c r="CB43" s="57">
        <v>123</v>
      </c>
      <c r="CC43" s="57">
        <v>43</v>
      </c>
      <c r="CD43" s="57">
        <v>326</v>
      </c>
      <c r="CE43" s="57">
        <v>5</v>
      </c>
      <c r="CF43" s="57">
        <v>11</v>
      </c>
    </row>
    <row r="44" spans="1:84" s="48" customFormat="1" ht="15.65" customHeight="1" x14ac:dyDescent="0.35">
      <c r="A44" s="37">
        <v>4</v>
      </c>
      <c r="B44" s="49" t="s">
        <v>479</v>
      </c>
      <c r="C44" s="55" t="s">
        <v>490</v>
      </c>
      <c r="D44" s="40" t="s">
        <v>148</v>
      </c>
      <c r="E44" s="40" t="s">
        <v>104</v>
      </c>
      <c r="F44" s="40" t="s">
        <v>149</v>
      </c>
      <c r="G44" s="57">
        <v>26665282.129999999</v>
      </c>
      <c r="H44" s="57">
        <v>0</v>
      </c>
      <c r="I44" s="57">
        <v>230239.81</v>
      </c>
      <c r="J44" s="57">
        <v>0</v>
      </c>
      <c r="K44" s="58">
        <v>0</v>
      </c>
      <c r="L44" s="58">
        <v>26895521.940000001</v>
      </c>
      <c r="M44" s="58">
        <v>0</v>
      </c>
      <c r="N44" s="57">
        <v>93257</v>
      </c>
      <c r="O44" s="57">
        <v>1968912.25</v>
      </c>
      <c r="P44" s="72">
        <v>6813292.4400000004</v>
      </c>
      <c r="Q44" s="57">
        <v>234434.79</v>
      </c>
      <c r="R44" s="57">
        <v>1870208.67</v>
      </c>
      <c r="S44" s="57">
        <v>9238260.4800000004</v>
      </c>
      <c r="T44" s="57">
        <v>4419771.99</v>
      </c>
      <c r="U44" s="57">
        <v>0</v>
      </c>
      <c r="V44" s="57">
        <v>0</v>
      </c>
      <c r="W44" s="57">
        <v>570634.35</v>
      </c>
      <c r="X44" s="58">
        <v>1733338.73</v>
      </c>
      <c r="Y44" s="58">
        <v>26942110.699999999</v>
      </c>
      <c r="Z44" s="59">
        <v>4.5170831650226007E-2</v>
      </c>
      <c r="AA44" s="58">
        <v>1733338.73</v>
      </c>
      <c r="AB44" s="57">
        <v>0</v>
      </c>
      <c r="AC44" s="57">
        <v>0</v>
      </c>
      <c r="AD44" s="58">
        <v>0</v>
      </c>
      <c r="AE44" s="58">
        <v>0</v>
      </c>
      <c r="AF44" s="58">
        <f t="shared" si="18"/>
        <v>0</v>
      </c>
      <c r="AG44" s="58">
        <v>886668.42</v>
      </c>
      <c r="AH44" s="57">
        <v>67872.429999999993</v>
      </c>
      <c r="AI44" s="57">
        <v>250289.42</v>
      </c>
      <c r="AJ44" s="57">
        <v>0</v>
      </c>
      <c r="AK44" s="57">
        <v>150012.37</v>
      </c>
      <c r="AL44" s="57">
        <v>39682.29</v>
      </c>
      <c r="AM44" s="57">
        <v>116869.19</v>
      </c>
      <c r="AN44" s="57">
        <v>10833</v>
      </c>
      <c r="AO44" s="57">
        <v>5121.1000000000004</v>
      </c>
      <c r="AP44" s="57">
        <v>0</v>
      </c>
      <c r="AQ44" s="57">
        <v>42362.299999999996</v>
      </c>
      <c r="AR44" s="57">
        <v>13571.1</v>
      </c>
      <c r="AS44" s="57">
        <v>0</v>
      </c>
      <c r="AT44" s="57">
        <v>24291.15</v>
      </c>
      <c r="AU44" s="57">
        <v>27911.46</v>
      </c>
      <c r="AV44" s="57">
        <v>84257.540000000008</v>
      </c>
      <c r="AW44" s="57">
        <v>1719741.77</v>
      </c>
      <c r="AX44" s="57">
        <v>0</v>
      </c>
      <c r="AY44" s="59">
        <f t="shared" si="16"/>
        <v>0</v>
      </c>
      <c r="AZ44" s="58">
        <v>25.45</v>
      </c>
      <c r="BA44" s="59">
        <v>6.5003577368862434E-2</v>
      </c>
      <c r="BB44" s="57">
        <v>290962.46000000002</v>
      </c>
      <c r="BC44" s="57">
        <v>913530.51</v>
      </c>
      <c r="BD44" s="58">
        <v>250638</v>
      </c>
      <c r="BE44" s="58">
        <v>0</v>
      </c>
      <c r="BF44" s="58">
        <v>1207520.6499999999</v>
      </c>
      <c r="BG44" s="58">
        <v>777585.20750000002</v>
      </c>
      <c r="BH44" s="58">
        <v>0</v>
      </c>
      <c r="BI44" s="58">
        <v>0</v>
      </c>
      <c r="BJ44" s="58">
        <f t="shared" si="17"/>
        <v>0</v>
      </c>
      <c r="BK44" s="58">
        <v>0</v>
      </c>
      <c r="BL44" s="58">
        <v>3991</v>
      </c>
      <c r="BM44" s="58">
        <v>1288</v>
      </c>
      <c r="BN44" s="57">
        <v>0</v>
      </c>
      <c r="BO44" s="57">
        <v>0</v>
      </c>
      <c r="BP44" s="57">
        <v>-9</v>
      </c>
      <c r="BQ44" s="57">
        <v>-65</v>
      </c>
      <c r="BR44" s="57">
        <v>-132</v>
      </c>
      <c r="BS44" s="57">
        <v>-485</v>
      </c>
      <c r="BT44" s="57">
        <v>10</v>
      </c>
      <c r="BU44" s="57">
        <v>0</v>
      </c>
      <c r="BV44" s="57">
        <v>69</v>
      </c>
      <c r="BW44" s="57">
        <v>-880</v>
      </c>
      <c r="BX44" s="57">
        <v>-3</v>
      </c>
      <c r="BY44" s="57">
        <v>3784</v>
      </c>
      <c r="BZ44" s="57">
        <v>73</v>
      </c>
      <c r="CA44" s="57">
        <v>300</v>
      </c>
      <c r="CB44" s="57">
        <v>247</v>
      </c>
      <c r="CC44" s="57">
        <v>74</v>
      </c>
      <c r="CD44" s="57">
        <v>543</v>
      </c>
      <c r="CE44" s="57">
        <v>1</v>
      </c>
      <c r="CF44" s="57">
        <v>9</v>
      </c>
    </row>
    <row r="45" spans="1:84" s="61" customFormat="1" ht="15.65" customHeight="1" x14ac:dyDescent="0.35">
      <c r="A45" s="31">
        <v>4</v>
      </c>
      <c r="B45" s="32" t="s">
        <v>173</v>
      </c>
      <c r="C45" s="53" t="s">
        <v>174</v>
      </c>
      <c r="D45" s="33" t="s">
        <v>175</v>
      </c>
      <c r="E45" s="33" t="s">
        <v>86</v>
      </c>
      <c r="F45" s="33" t="s">
        <v>157</v>
      </c>
      <c r="G45" s="57">
        <v>23831659.460000001</v>
      </c>
      <c r="H45" s="57">
        <v>0</v>
      </c>
      <c r="I45" s="57">
        <v>478034.34</v>
      </c>
      <c r="J45" s="57">
        <v>0</v>
      </c>
      <c r="K45" s="57">
        <v>0</v>
      </c>
      <c r="L45" s="57">
        <v>24309693.800000001</v>
      </c>
      <c r="M45" s="57">
        <v>0</v>
      </c>
      <c r="N45" s="57">
        <v>4476721.1100000003</v>
      </c>
      <c r="O45" s="57">
        <v>2768464.35</v>
      </c>
      <c r="P45" s="57">
        <v>7150525.4299999997</v>
      </c>
      <c r="Q45" s="57">
        <v>0</v>
      </c>
      <c r="R45" s="57">
        <v>1524455.44</v>
      </c>
      <c r="S45" s="57">
        <v>4956116.5599999996</v>
      </c>
      <c r="T45" s="57">
        <v>1949366.56</v>
      </c>
      <c r="U45" s="57">
        <v>0</v>
      </c>
      <c r="V45" s="57">
        <v>0</v>
      </c>
      <c r="W45" s="57">
        <v>464676.87</v>
      </c>
      <c r="X45" s="57">
        <v>1400748.97</v>
      </c>
      <c r="Y45" s="57">
        <v>24691075.289999999</v>
      </c>
      <c r="Z45" s="73">
        <v>9.4984042710049288E-2</v>
      </c>
      <c r="AA45" s="57">
        <v>1391630.19</v>
      </c>
      <c r="AB45" s="57">
        <v>0</v>
      </c>
      <c r="AC45" s="57">
        <v>0</v>
      </c>
      <c r="AD45" s="57">
        <v>0</v>
      </c>
      <c r="AE45" s="57">
        <v>301.52</v>
      </c>
      <c r="AF45" s="57">
        <f t="shared" si="18"/>
        <v>301.52</v>
      </c>
      <c r="AG45" s="57">
        <v>856395.8</v>
      </c>
      <c r="AH45" s="57">
        <v>63512.61</v>
      </c>
      <c r="AI45" s="57">
        <v>276318.62</v>
      </c>
      <c r="AJ45" s="57">
        <v>0</v>
      </c>
      <c r="AK45" s="57">
        <v>123735.16</v>
      </c>
      <c r="AL45" s="57">
        <v>7425.88</v>
      </c>
      <c r="AM45" s="57">
        <v>85003.76</v>
      </c>
      <c r="AN45" s="57">
        <v>8000</v>
      </c>
      <c r="AO45" s="57">
        <v>0</v>
      </c>
      <c r="AP45" s="57">
        <v>0</v>
      </c>
      <c r="AQ45" s="57">
        <v>39680.81</v>
      </c>
      <c r="AR45" s="57">
        <v>5732.59</v>
      </c>
      <c r="AS45" s="57">
        <v>0</v>
      </c>
      <c r="AT45" s="57">
        <v>37480.25</v>
      </c>
      <c r="AU45" s="57">
        <v>9055.52</v>
      </c>
      <c r="AV45" s="57">
        <v>111190.04</v>
      </c>
      <c r="AW45" s="57">
        <v>1623531.04</v>
      </c>
      <c r="AX45" s="57">
        <v>0</v>
      </c>
      <c r="AY45" s="73">
        <f t="shared" si="16"/>
        <v>0</v>
      </c>
      <c r="AZ45" s="57">
        <v>0</v>
      </c>
      <c r="BA45" s="73">
        <v>5.8394179068216673E-2</v>
      </c>
      <c r="BB45" s="57">
        <v>298023.17</v>
      </c>
      <c r="BC45" s="57">
        <v>1965604.19</v>
      </c>
      <c r="BD45" s="57">
        <v>253704.95999999999</v>
      </c>
      <c r="BE45" s="57">
        <v>0</v>
      </c>
      <c r="BF45" s="57">
        <v>488744.69999999902</v>
      </c>
      <c r="BG45" s="57">
        <v>82861.939999999304</v>
      </c>
      <c r="BH45" s="57">
        <v>0</v>
      </c>
      <c r="BI45" s="57">
        <v>0</v>
      </c>
      <c r="BJ45" s="57">
        <f t="shared" si="17"/>
        <v>0</v>
      </c>
      <c r="BK45" s="57">
        <v>0</v>
      </c>
      <c r="BL45" s="57">
        <v>2445</v>
      </c>
      <c r="BM45" s="57">
        <v>815</v>
      </c>
      <c r="BN45" s="57">
        <v>0</v>
      </c>
      <c r="BO45" s="57">
        <v>0</v>
      </c>
      <c r="BP45" s="57">
        <v>-2</v>
      </c>
      <c r="BQ45" s="57">
        <v>-17</v>
      </c>
      <c r="BR45" s="57">
        <v>-134</v>
      </c>
      <c r="BS45" s="57">
        <v>-310</v>
      </c>
      <c r="BT45" s="57">
        <v>0</v>
      </c>
      <c r="BU45" s="57">
        <v>0</v>
      </c>
      <c r="BV45" s="57">
        <v>3</v>
      </c>
      <c r="BW45" s="57">
        <v>-499</v>
      </c>
      <c r="BX45" s="57">
        <v>-4</v>
      </c>
      <c r="BY45" s="57">
        <v>2297</v>
      </c>
      <c r="BZ45" s="57">
        <v>6</v>
      </c>
      <c r="CA45" s="57">
        <v>35</v>
      </c>
      <c r="CB45" s="57">
        <v>73</v>
      </c>
      <c r="CC45" s="57">
        <v>42</v>
      </c>
      <c r="CD45" s="57">
        <v>376</v>
      </c>
      <c r="CE45" s="57">
        <v>0</v>
      </c>
      <c r="CF45" s="57">
        <v>8</v>
      </c>
    </row>
    <row r="46" spans="1:84" ht="15.65" customHeight="1" x14ac:dyDescent="0.35">
      <c r="A46" s="41">
        <v>5</v>
      </c>
      <c r="B46" s="42" t="s">
        <v>176</v>
      </c>
      <c r="C46" s="55" t="s">
        <v>177</v>
      </c>
      <c r="D46" s="40" t="s">
        <v>178</v>
      </c>
      <c r="E46" s="40" t="s">
        <v>101</v>
      </c>
      <c r="F46" s="40" t="s">
        <v>179</v>
      </c>
      <c r="G46" s="57">
        <v>27827582.02</v>
      </c>
      <c r="H46" s="57">
        <v>57493.1</v>
      </c>
      <c r="I46" s="57">
        <v>1879101.55</v>
      </c>
      <c r="J46" s="57">
        <v>0</v>
      </c>
      <c r="K46" s="58">
        <v>0</v>
      </c>
      <c r="L46" s="58">
        <v>29764176.670000002</v>
      </c>
      <c r="M46" s="58">
        <v>0</v>
      </c>
      <c r="N46" s="57">
        <v>6943967.0300000003</v>
      </c>
      <c r="O46" s="57">
        <v>1645235.57</v>
      </c>
      <c r="P46" s="72">
        <v>10260836.15</v>
      </c>
      <c r="Q46" s="57">
        <v>55845.17</v>
      </c>
      <c r="R46" s="57">
        <v>829865.49</v>
      </c>
      <c r="S46" s="57">
        <v>3146968.74</v>
      </c>
      <c r="T46" s="57">
        <v>2178312.0699999998</v>
      </c>
      <c r="U46" s="57">
        <v>0</v>
      </c>
      <c r="V46" s="57">
        <v>0</v>
      </c>
      <c r="W46" s="57">
        <v>2431122.4</v>
      </c>
      <c r="X46" s="58">
        <v>1931508.78</v>
      </c>
      <c r="Y46" s="58">
        <v>29423661.399999999</v>
      </c>
      <c r="Z46" s="59">
        <v>6.2080879558340601E-2</v>
      </c>
      <c r="AA46" s="58">
        <v>1878347.25</v>
      </c>
      <c r="AB46" s="57">
        <v>0</v>
      </c>
      <c r="AC46" s="57">
        <v>0</v>
      </c>
      <c r="AD46" s="58">
        <v>0</v>
      </c>
      <c r="AE46" s="58">
        <v>0</v>
      </c>
      <c r="AF46" s="58">
        <f t="shared" si="18"/>
        <v>0</v>
      </c>
      <c r="AG46" s="58">
        <v>1011610.39</v>
      </c>
      <c r="AH46" s="57">
        <v>78998.539999999994</v>
      </c>
      <c r="AI46" s="57">
        <v>218448.84</v>
      </c>
      <c r="AJ46" s="57">
        <v>0</v>
      </c>
      <c r="AK46" s="57">
        <v>119262.48</v>
      </c>
      <c r="AL46" s="57">
        <v>35129.480000000003</v>
      </c>
      <c r="AM46" s="57">
        <v>97390.99</v>
      </c>
      <c r="AN46" s="57">
        <v>9500</v>
      </c>
      <c r="AO46" s="57">
        <v>7075</v>
      </c>
      <c r="AP46" s="57">
        <v>48092.84</v>
      </c>
      <c r="AQ46" s="57">
        <v>41263.550000000003</v>
      </c>
      <c r="AR46" s="57">
        <v>25700.57</v>
      </c>
      <c r="AS46" s="57">
        <v>0</v>
      </c>
      <c r="AT46" s="57">
        <v>9909.14</v>
      </c>
      <c r="AU46" s="57">
        <v>22278.12</v>
      </c>
      <c r="AV46" s="57">
        <v>57396.9</v>
      </c>
      <c r="AW46" s="57">
        <v>1782056.84</v>
      </c>
      <c r="AX46" s="57">
        <v>0</v>
      </c>
      <c r="AY46" s="59">
        <f t="shared" si="16"/>
        <v>0</v>
      </c>
      <c r="AZ46" s="58">
        <v>889.91</v>
      </c>
      <c r="BA46" s="59">
        <v>6.7499477627988316E-2</v>
      </c>
      <c r="BB46" s="57">
        <v>579371.06000000006</v>
      </c>
      <c r="BC46" s="57">
        <v>1151758.93</v>
      </c>
      <c r="BD46" s="58">
        <v>253705</v>
      </c>
      <c r="BE46" s="58">
        <v>2.91038304567337E-11</v>
      </c>
      <c r="BF46" s="58">
        <v>991235.30000000098</v>
      </c>
      <c r="BG46" s="58">
        <v>545721.09000000102</v>
      </c>
      <c r="BH46" s="58">
        <v>0</v>
      </c>
      <c r="BI46" s="58">
        <v>0</v>
      </c>
      <c r="BJ46" s="58">
        <f t="shared" si="17"/>
        <v>0</v>
      </c>
      <c r="BK46" s="58">
        <v>0</v>
      </c>
      <c r="BL46" s="58">
        <v>3250</v>
      </c>
      <c r="BM46" s="58">
        <v>1242</v>
      </c>
      <c r="BN46" s="57">
        <v>40</v>
      </c>
      <c r="BO46" s="57">
        <v>0</v>
      </c>
      <c r="BP46" s="57">
        <v>-27</v>
      </c>
      <c r="BQ46" s="57">
        <v>-23</v>
      </c>
      <c r="BR46" s="57">
        <v>-280</v>
      </c>
      <c r="BS46" s="57">
        <v>-279</v>
      </c>
      <c r="BT46" s="57">
        <v>0</v>
      </c>
      <c r="BU46" s="57">
        <v>0</v>
      </c>
      <c r="BV46" s="57">
        <v>0</v>
      </c>
      <c r="BW46" s="57">
        <v>-661</v>
      </c>
      <c r="BX46" s="57">
        <v>-1</v>
      </c>
      <c r="BY46" s="57">
        <v>3261</v>
      </c>
      <c r="BZ46" s="57">
        <v>4</v>
      </c>
      <c r="CA46" s="57">
        <v>11</v>
      </c>
      <c r="CB46" s="57">
        <v>106</v>
      </c>
      <c r="CC46" s="57">
        <v>27</v>
      </c>
      <c r="CD46" s="57">
        <v>144</v>
      </c>
      <c r="CE46" s="57">
        <v>376</v>
      </c>
      <c r="CF46" s="57">
        <v>8</v>
      </c>
    </row>
    <row r="47" spans="1:84" ht="15.65" customHeight="1" x14ac:dyDescent="0.35">
      <c r="A47" s="41">
        <v>5</v>
      </c>
      <c r="B47" s="42" t="s">
        <v>180</v>
      </c>
      <c r="C47" s="55" t="s">
        <v>181</v>
      </c>
      <c r="D47" s="40" t="s">
        <v>178</v>
      </c>
      <c r="E47" s="40" t="s">
        <v>115</v>
      </c>
      <c r="F47" s="40" t="s">
        <v>179</v>
      </c>
      <c r="G47" s="57">
        <v>18143708.309999999</v>
      </c>
      <c r="H47" s="57">
        <v>0</v>
      </c>
      <c r="I47" s="57">
        <v>1333685.8799999999</v>
      </c>
      <c r="J47" s="57">
        <v>0</v>
      </c>
      <c r="K47" s="58">
        <v>4848.75</v>
      </c>
      <c r="L47" s="58">
        <v>19482242.940000001</v>
      </c>
      <c r="M47" s="58">
        <v>0</v>
      </c>
      <c r="N47" s="57">
        <v>4921056.42</v>
      </c>
      <c r="O47" s="57">
        <v>944195.85</v>
      </c>
      <c r="P47" s="72">
        <v>6228826.5599999996</v>
      </c>
      <c r="Q47" s="57">
        <v>17665.28</v>
      </c>
      <c r="R47" s="57">
        <v>633606.47</v>
      </c>
      <c r="S47" s="57">
        <v>2560146.1800000002</v>
      </c>
      <c r="T47" s="57">
        <v>1429500.27</v>
      </c>
      <c r="U47" s="57">
        <v>0</v>
      </c>
      <c r="V47" s="57">
        <v>0</v>
      </c>
      <c r="W47" s="57">
        <v>987243.73</v>
      </c>
      <c r="X47" s="58">
        <v>1817925.29</v>
      </c>
      <c r="Y47" s="58">
        <v>19540166.050000001</v>
      </c>
      <c r="Z47" s="59">
        <v>5.6264051568628869E-2</v>
      </c>
      <c r="AA47" s="58">
        <v>1813076.54</v>
      </c>
      <c r="AB47" s="57">
        <v>0</v>
      </c>
      <c r="AC47" s="57">
        <v>0</v>
      </c>
      <c r="AD47" s="58">
        <v>4848.75</v>
      </c>
      <c r="AE47" s="58">
        <v>0</v>
      </c>
      <c r="AF47" s="58">
        <f t="shared" si="18"/>
        <v>4848.75</v>
      </c>
      <c r="AG47" s="58">
        <v>1159144.8</v>
      </c>
      <c r="AH47" s="57">
        <v>87844.99</v>
      </c>
      <c r="AI47" s="57">
        <v>261732.97</v>
      </c>
      <c r="AJ47" s="57">
        <v>0</v>
      </c>
      <c r="AK47" s="57">
        <v>41659.410000000003</v>
      </c>
      <c r="AL47" s="57">
        <v>52195.62</v>
      </c>
      <c r="AM47" s="57">
        <v>56507.91</v>
      </c>
      <c r="AN47" s="57">
        <v>9500</v>
      </c>
      <c r="AO47" s="57">
        <v>4200</v>
      </c>
      <c r="AP47" s="57">
        <v>16777.41</v>
      </c>
      <c r="AQ47" s="57">
        <v>50255.72</v>
      </c>
      <c r="AR47" s="57">
        <v>10884.81</v>
      </c>
      <c r="AS47" s="57">
        <v>0</v>
      </c>
      <c r="AT47" s="57">
        <v>35043.08</v>
      </c>
      <c r="AU47" s="57">
        <v>36000</v>
      </c>
      <c r="AV47" s="57">
        <v>173486.46</v>
      </c>
      <c r="AW47" s="57">
        <v>1995233.18</v>
      </c>
      <c r="AX47" s="57">
        <v>0</v>
      </c>
      <c r="AY47" s="59">
        <f t="shared" si="16"/>
        <v>0</v>
      </c>
      <c r="AZ47" s="58">
        <v>0</v>
      </c>
      <c r="BA47" s="59">
        <v>9.9928664472670861E-2</v>
      </c>
      <c r="BB47" s="57">
        <v>177147.37</v>
      </c>
      <c r="BC47" s="57">
        <v>843691.17</v>
      </c>
      <c r="BD47" s="58">
        <v>253683</v>
      </c>
      <c r="BE47" s="58">
        <v>0</v>
      </c>
      <c r="BF47" s="58">
        <v>1045836.37</v>
      </c>
      <c r="BG47" s="58">
        <v>547028.075000001</v>
      </c>
      <c r="BH47" s="58">
        <v>0</v>
      </c>
      <c r="BI47" s="58">
        <v>0</v>
      </c>
      <c r="BJ47" s="58">
        <f t="shared" si="17"/>
        <v>0</v>
      </c>
      <c r="BK47" s="58">
        <v>0</v>
      </c>
      <c r="BL47" s="58">
        <v>2002</v>
      </c>
      <c r="BM47" s="58">
        <v>550</v>
      </c>
      <c r="BN47" s="57">
        <v>16</v>
      </c>
      <c r="BO47" s="57">
        <v>0</v>
      </c>
      <c r="BP47" s="57">
        <v>-4</v>
      </c>
      <c r="BQ47" s="57">
        <v>-14</v>
      </c>
      <c r="BR47" s="57">
        <v>-74</v>
      </c>
      <c r="BS47" s="57">
        <v>-218</v>
      </c>
      <c r="BT47" s="57">
        <v>0</v>
      </c>
      <c r="BU47" s="57">
        <v>0</v>
      </c>
      <c r="BV47" s="57">
        <v>0</v>
      </c>
      <c r="BW47" s="57">
        <v>-422</v>
      </c>
      <c r="BX47" s="57">
        <v>0</v>
      </c>
      <c r="BY47" s="57">
        <v>1836</v>
      </c>
      <c r="BZ47" s="57">
        <v>22</v>
      </c>
      <c r="CA47" s="57">
        <v>50</v>
      </c>
      <c r="CB47" s="57">
        <v>144</v>
      </c>
      <c r="CC47" s="57">
        <v>57</v>
      </c>
      <c r="CD47" s="57">
        <v>120</v>
      </c>
      <c r="CE47" s="57">
        <v>90</v>
      </c>
      <c r="CF47" s="57">
        <v>5</v>
      </c>
    </row>
    <row r="48" spans="1:84" s="48" customFormat="1" ht="15.65" customHeight="1" x14ac:dyDescent="0.35">
      <c r="A48" s="41">
        <v>5</v>
      </c>
      <c r="B48" s="42" t="s">
        <v>182</v>
      </c>
      <c r="C48" s="55" t="s">
        <v>183</v>
      </c>
      <c r="D48" s="40" t="s">
        <v>184</v>
      </c>
      <c r="E48" s="40" t="s">
        <v>104</v>
      </c>
      <c r="F48" s="40" t="s">
        <v>185</v>
      </c>
      <c r="G48" s="57">
        <v>23394470.609999999</v>
      </c>
      <c r="H48" s="57">
        <v>11130.14</v>
      </c>
      <c r="I48" s="57">
        <v>1534976.35</v>
      </c>
      <c r="J48" s="57">
        <v>0</v>
      </c>
      <c r="K48" s="58">
        <v>0</v>
      </c>
      <c r="L48" s="58">
        <v>24940577.100000001</v>
      </c>
      <c r="M48" s="58">
        <v>0</v>
      </c>
      <c r="N48" s="57">
        <v>0</v>
      </c>
      <c r="O48" s="57">
        <v>2862801.2</v>
      </c>
      <c r="P48" s="72">
        <v>5980836.6900000004</v>
      </c>
      <c r="Q48" s="57">
        <v>31395.45</v>
      </c>
      <c r="R48" s="57">
        <v>2023635.49</v>
      </c>
      <c r="S48" s="57">
        <v>6630233.1399999997</v>
      </c>
      <c r="T48" s="57">
        <v>3827907.96</v>
      </c>
      <c r="U48" s="57">
        <v>0</v>
      </c>
      <c r="V48" s="57">
        <v>0</v>
      </c>
      <c r="W48" s="57">
        <v>1740934.28</v>
      </c>
      <c r="X48" s="58">
        <v>2146044.9</v>
      </c>
      <c r="Y48" s="58">
        <v>25243789.109999999</v>
      </c>
      <c r="Z48" s="59">
        <v>0.14585473692658799</v>
      </c>
      <c r="AA48" s="58">
        <v>2146044.9</v>
      </c>
      <c r="AB48" s="57">
        <v>0</v>
      </c>
      <c r="AC48" s="57">
        <v>0</v>
      </c>
      <c r="AD48" s="58">
        <v>0</v>
      </c>
      <c r="AE48" s="58">
        <v>706.61</v>
      </c>
      <c r="AF48" s="58">
        <f t="shared" si="18"/>
        <v>706.61</v>
      </c>
      <c r="AG48" s="58">
        <v>1153467.3799999999</v>
      </c>
      <c r="AH48" s="57">
        <v>101928.4</v>
      </c>
      <c r="AI48" s="57">
        <v>250627.88</v>
      </c>
      <c r="AJ48" s="57">
        <v>0</v>
      </c>
      <c r="AK48" s="57">
        <v>157059.59</v>
      </c>
      <c r="AL48" s="57">
        <v>40552.839999999997</v>
      </c>
      <c r="AM48" s="57">
        <v>111688.3</v>
      </c>
      <c r="AN48" s="57">
        <v>9500</v>
      </c>
      <c r="AO48" s="57">
        <v>4400</v>
      </c>
      <c r="AP48" s="57">
        <v>14873.26</v>
      </c>
      <c r="AQ48" s="57">
        <v>53796.65</v>
      </c>
      <c r="AR48" s="57">
        <v>16519.509999999998</v>
      </c>
      <c r="AS48" s="57">
        <v>0</v>
      </c>
      <c r="AT48" s="57">
        <v>20978.22</v>
      </c>
      <c r="AU48" s="57">
        <v>9817.0400000000009</v>
      </c>
      <c r="AV48" s="57">
        <v>64824.35</v>
      </c>
      <c r="AW48" s="57">
        <v>2010033.42</v>
      </c>
      <c r="AX48" s="57">
        <v>0</v>
      </c>
      <c r="AY48" s="59">
        <f t="shared" si="16"/>
        <v>0</v>
      </c>
      <c r="AZ48" s="58">
        <v>723</v>
      </c>
      <c r="BA48" s="59">
        <v>9.1732996902382138E-2</v>
      </c>
      <c r="BB48" s="57">
        <v>567478.29</v>
      </c>
      <c r="BC48" s="57">
        <v>2846339.45</v>
      </c>
      <c r="BD48" s="58">
        <v>253705</v>
      </c>
      <c r="BE48" s="58">
        <v>0</v>
      </c>
      <c r="BF48" s="58">
        <v>1442983.34</v>
      </c>
      <c r="BG48" s="58">
        <v>940474.98499999905</v>
      </c>
      <c r="BH48" s="58">
        <v>0</v>
      </c>
      <c r="BI48" s="58">
        <v>0</v>
      </c>
      <c r="BJ48" s="58">
        <f t="shared" si="17"/>
        <v>0</v>
      </c>
      <c r="BK48" s="58">
        <v>0</v>
      </c>
      <c r="BL48" s="58">
        <v>3708</v>
      </c>
      <c r="BM48" s="58">
        <v>1581</v>
      </c>
      <c r="BN48" s="57">
        <v>0</v>
      </c>
      <c r="BO48" s="57">
        <v>0</v>
      </c>
      <c r="BP48" s="57">
        <v>-10</v>
      </c>
      <c r="BQ48" s="57">
        <v>-33</v>
      </c>
      <c r="BR48" s="57">
        <v>-206</v>
      </c>
      <c r="BS48" s="57">
        <v>-353</v>
      </c>
      <c r="BT48" s="57">
        <v>0</v>
      </c>
      <c r="BU48" s="57">
        <v>0</v>
      </c>
      <c r="BV48" s="57">
        <v>0</v>
      </c>
      <c r="BW48" s="57">
        <v>-912</v>
      </c>
      <c r="BX48" s="57">
        <v>-1</v>
      </c>
      <c r="BY48" s="57">
        <v>3774</v>
      </c>
      <c r="BZ48" s="57">
        <v>38</v>
      </c>
      <c r="CA48" s="57">
        <v>78</v>
      </c>
      <c r="CB48" s="57">
        <v>167</v>
      </c>
      <c r="CC48" s="57">
        <v>66</v>
      </c>
      <c r="CD48" s="57">
        <v>511</v>
      </c>
      <c r="CE48" s="57">
        <v>156</v>
      </c>
      <c r="CF48" s="57">
        <v>11</v>
      </c>
    </row>
    <row r="49" spans="1:84" ht="15.65" customHeight="1" x14ac:dyDescent="0.35">
      <c r="A49" s="41">
        <v>5</v>
      </c>
      <c r="B49" s="42" t="s">
        <v>187</v>
      </c>
      <c r="C49" s="55" t="s">
        <v>188</v>
      </c>
      <c r="D49" s="40" t="s">
        <v>189</v>
      </c>
      <c r="E49" s="40" t="s">
        <v>130</v>
      </c>
      <c r="F49" s="40" t="s">
        <v>185</v>
      </c>
      <c r="G49" s="57">
        <v>11883822.66</v>
      </c>
      <c r="H49" s="57">
        <v>14328.16</v>
      </c>
      <c r="I49" s="57">
        <v>357474.71</v>
      </c>
      <c r="J49" s="57">
        <v>0</v>
      </c>
      <c r="K49" s="58">
        <v>0</v>
      </c>
      <c r="L49" s="58">
        <v>12255625.529999999</v>
      </c>
      <c r="M49" s="58">
        <v>0</v>
      </c>
      <c r="N49" s="57">
        <v>665255.91</v>
      </c>
      <c r="O49" s="57">
        <v>1229775.3799999999</v>
      </c>
      <c r="P49" s="72">
        <v>3321165.15</v>
      </c>
      <c r="Q49" s="57">
        <v>17502.18</v>
      </c>
      <c r="R49" s="57">
        <v>701365.27</v>
      </c>
      <c r="S49" s="57">
        <v>3683890.42</v>
      </c>
      <c r="T49" s="57">
        <v>949383.76</v>
      </c>
      <c r="U49" s="57">
        <v>0</v>
      </c>
      <c r="V49" s="57">
        <v>0</v>
      </c>
      <c r="W49" s="57">
        <v>496314.11</v>
      </c>
      <c r="X49" s="58">
        <v>1187001.23</v>
      </c>
      <c r="Y49" s="58">
        <v>12251653.41</v>
      </c>
      <c r="Z49" s="59">
        <v>2.3900924967431365E-2</v>
      </c>
      <c r="AA49" s="58">
        <v>1186805.8999999999</v>
      </c>
      <c r="AB49" s="57">
        <v>0</v>
      </c>
      <c r="AC49" s="57">
        <v>0</v>
      </c>
      <c r="AD49" s="58">
        <v>0</v>
      </c>
      <c r="AE49" s="58">
        <v>0</v>
      </c>
      <c r="AF49" s="58">
        <f t="shared" si="18"/>
        <v>0</v>
      </c>
      <c r="AG49" s="58">
        <v>610939.72</v>
      </c>
      <c r="AH49" s="57">
        <v>47364.31</v>
      </c>
      <c r="AI49" s="57">
        <v>84899.03</v>
      </c>
      <c r="AJ49" s="57">
        <v>0</v>
      </c>
      <c r="AK49" s="57">
        <v>71330.570000000007</v>
      </c>
      <c r="AL49" s="57">
        <v>15829.7</v>
      </c>
      <c r="AM49" s="57">
        <v>43210.64</v>
      </c>
      <c r="AN49" s="57">
        <v>9500</v>
      </c>
      <c r="AO49" s="57">
        <v>2700</v>
      </c>
      <c r="AP49" s="57">
        <v>1784.01</v>
      </c>
      <c r="AQ49" s="57">
        <v>32481.040000000001</v>
      </c>
      <c r="AR49" s="57">
        <v>3512</v>
      </c>
      <c r="AS49" s="57">
        <v>0</v>
      </c>
      <c r="AT49" s="57">
        <v>10654.16</v>
      </c>
      <c r="AU49" s="57">
        <v>16220.98</v>
      </c>
      <c r="AV49" s="57">
        <v>66340.83</v>
      </c>
      <c r="AW49" s="57">
        <v>1016766.99</v>
      </c>
      <c r="AX49" s="57">
        <v>0</v>
      </c>
      <c r="AY49" s="59">
        <f t="shared" si="16"/>
        <v>0</v>
      </c>
      <c r="AZ49" s="58">
        <v>0</v>
      </c>
      <c r="BA49" s="59">
        <v>9.9867351941786711E-2</v>
      </c>
      <c r="BB49" s="57">
        <v>151755.5</v>
      </c>
      <c r="BC49" s="57">
        <v>132621.31</v>
      </c>
      <c r="BD49" s="58">
        <v>253705</v>
      </c>
      <c r="BE49" s="58">
        <v>5.8207660913467401E-11</v>
      </c>
      <c r="BF49" s="58">
        <v>297847.24</v>
      </c>
      <c r="BG49" s="58">
        <v>43655.492499999702</v>
      </c>
      <c r="BH49" s="58">
        <v>0</v>
      </c>
      <c r="BI49" s="58">
        <v>0</v>
      </c>
      <c r="BJ49" s="58">
        <f t="shared" si="17"/>
        <v>0</v>
      </c>
      <c r="BK49" s="58">
        <v>0</v>
      </c>
      <c r="BL49" s="58">
        <v>1004</v>
      </c>
      <c r="BM49" s="58">
        <v>468</v>
      </c>
      <c r="BN49" s="57">
        <v>0</v>
      </c>
      <c r="BO49" s="57">
        <v>0</v>
      </c>
      <c r="BP49" s="57">
        <v>-20</v>
      </c>
      <c r="BQ49" s="57">
        <v>-21</v>
      </c>
      <c r="BR49" s="57">
        <v>-93</v>
      </c>
      <c r="BS49" s="57">
        <v>-64</v>
      </c>
      <c r="BT49" s="57">
        <v>0</v>
      </c>
      <c r="BU49" s="57">
        <v>0</v>
      </c>
      <c r="BV49" s="57">
        <v>1</v>
      </c>
      <c r="BW49" s="57">
        <v>-222</v>
      </c>
      <c r="BX49" s="57">
        <v>0</v>
      </c>
      <c r="BY49" s="57">
        <v>1053</v>
      </c>
      <c r="BZ49" s="57">
        <v>0</v>
      </c>
      <c r="CA49" s="57">
        <v>4</v>
      </c>
      <c r="CB49" s="57">
        <v>137</v>
      </c>
      <c r="CC49" s="57">
        <v>23</v>
      </c>
      <c r="CD49" s="57">
        <v>45</v>
      </c>
      <c r="CE49" s="57">
        <v>11</v>
      </c>
      <c r="CF49" s="57">
        <v>6</v>
      </c>
    </row>
    <row r="50" spans="1:84" ht="15.65" customHeight="1" x14ac:dyDescent="0.35">
      <c r="A50" s="41">
        <v>5</v>
      </c>
      <c r="B50" s="42" t="s">
        <v>190</v>
      </c>
      <c r="C50" s="55" t="s">
        <v>191</v>
      </c>
      <c r="D50" s="40" t="s">
        <v>192</v>
      </c>
      <c r="E50" s="40" t="s">
        <v>115</v>
      </c>
      <c r="F50" s="40" t="s">
        <v>179</v>
      </c>
      <c r="G50" s="57">
        <v>11515567.74</v>
      </c>
      <c r="H50" s="57">
        <v>276935.03999999998</v>
      </c>
      <c r="I50" s="57">
        <v>0</v>
      </c>
      <c r="J50" s="57">
        <v>0</v>
      </c>
      <c r="K50" s="58">
        <v>1767.38</v>
      </c>
      <c r="L50" s="58">
        <v>11794270.16</v>
      </c>
      <c r="M50" s="58">
        <v>0</v>
      </c>
      <c r="N50" s="57">
        <v>3371547.82</v>
      </c>
      <c r="O50" s="57">
        <v>728686.55</v>
      </c>
      <c r="P50" s="72">
        <v>3366620.59</v>
      </c>
      <c r="Q50" s="57">
        <v>0</v>
      </c>
      <c r="R50" s="57">
        <v>369692.12</v>
      </c>
      <c r="S50" s="57">
        <v>2151339.08</v>
      </c>
      <c r="T50" s="57">
        <v>650010.9</v>
      </c>
      <c r="U50" s="57">
        <v>0</v>
      </c>
      <c r="V50" s="57">
        <v>0</v>
      </c>
      <c r="W50" s="57">
        <v>316015.90999999997</v>
      </c>
      <c r="X50" s="58">
        <v>900668.83</v>
      </c>
      <c r="Y50" s="58">
        <v>11854581.800000001</v>
      </c>
      <c r="Z50" s="59">
        <v>2.3696342092361159E-2</v>
      </c>
      <c r="AA50" s="58">
        <v>898901.45</v>
      </c>
      <c r="AB50" s="57">
        <v>0</v>
      </c>
      <c r="AC50" s="57">
        <v>0</v>
      </c>
      <c r="AD50" s="58">
        <v>1767.38</v>
      </c>
      <c r="AE50" s="58">
        <v>2362.9499999999998</v>
      </c>
      <c r="AF50" s="58">
        <f t="shared" si="18"/>
        <v>4130.33</v>
      </c>
      <c r="AG50" s="58">
        <v>327114.06</v>
      </c>
      <c r="AH50" s="57">
        <v>25871.25</v>
      </c>
      <c r="AI50" s="57">
        <v>40350.58</v>
      </c>
      <c r="AJ50" s="57">
        <v>0</v>
      </c>
      <c r="AK50" s="57">
        <v>47161.09</v>
      </c>
      <c r="AL50" s="57">
        <v>18305</v>
      </c>
      <c r="AM50" s="57">
        <v>74542.490000000005</v>
      </c>
      <c r="AN50" s="57">
        <v>9500</v>
      </c>
      <c r="AO50" s="57">
        <v>2500</v>
      </c>
      <c r="AP50" s="57">
        <v>8962.2099999999991</v>
      </c>
      <c r="AQ50" s="57">
        <v>16308.599999999999</v>
      </c>
      <c r="AR50" s="57">
        <v>2399.54</v>
      </c>
      <c r="AS50" s="57">
        <v>0</v>
      </c>
      <c r="AT50" s="57">
        <v>1633.7</v>
      </c>
      <c r="AU50" s="57">
        <v>10494.45</v>
      </c>
      <c r="AV50" s="57">
        <v>30445.449999999997</v>
      </c>
      <c r="AW50" s="57">
        <v>615588.42000000004</v>
      </c>
      <c r="AX50" s="57">
        <v>0</v>
      </c>
      <c r="AY50" s="59">
        <f t="shared" si="16"/>
        <v>0</v>
      </c>
      <c r="AZ50" s="58">
        <v>0</v>
      </c>
      <c r="BA50" s="59">
        <v>7.8059672809497091E-2</v>
      </c>
      <c r="BB50" s="57">
        <v>188065.5</v>
      </c>
      <c r="BC50" s="57">
        <v>91373.68</v>
      </c>
      <c r="BD50" s="58">
        <v>253705</v>
      </c>
      <c r="BE50" s="58">
        <v>0</v>
      </c>
      <c r="BF50" s="58">
        <v>918200.25</v>
      </c>
      <c r="BG50" s="58">
        <v>764303.14500000002</v>
      </c>
      <c r="BH50" s="58">
        <v>0</v>
      </c>
      <c r="BI50" s="58">
        <v>0</v>
      </c>
      <c r="BJ50" s="58">
        <f t="shared" si="17"/>
        <v>0</v>
      </c>
      <c r="BK50" s="58">
        <v>0</v>
      </c>
      <c r="BL50" s="58">
        <v>923</v>
      </c>
      <c r="BM50" s="58">
        <v>359</v>
      </c>
      <c r="BN50" s="57">
        <v>26</v>
      </c>
      <c r="BO50" s="57">
        <v>0</v>
      </c>
      <c r="BP50" s="57">
        <v>-6</v>
      </c>
      <c r="BQ50" s="57">
        <v>-15</v>
      </c>
      <c r="BR50" s="57">
        <v>-60</v>
      </c>
      <c r="BS50" s="57">
        <v>-111</v>
      </c>
      <c r="BT50" s="57">
        <v>0</v>
      </c>
      <c r="BU50" s="57">
        <v>0</v>
      </c>
      <c r="BV50" s="57">
        <v>0</v>
      </c>
      <c r="BW50" s="57">
        <v>-196</v>
      </c>
      <c r="BX50" s="57">
        <v>0</v>
      </c>
      <c r="BY50" s="57">
        <v>920</v>
      </c>
      <c r="BZ50" s="57">
        <v>0</v>
      </c>
      <c r="CA50" s="57">
        <v>4</v>
      </c>
      <c r="CB50" s="57">
        <v>53</v>
      </c>
      <c r="CC50" s="57">
        <v>13</v>
      </c>
      <c r="CD50" s="57">
        <v>77</v>
      </c>
      <c r="CE50" s="57">
        <v>53</v>
      </c>
      <c r="CF50" s="57">
        <v>0</v>
      </c>
    </row>
    <row r="51" spans="1:84" ht="15.65" customHeight="1" x14ac:dyDescent="0.35">
      <c r="A51" s="41">
        <v>5</v>
      </c>
      <c r="B51" s="42" t="s">
        <v>193</v>
      </c>
      <c r="C51" s="55" t="s">
        <v>194</v>
      </c>
      <c r="D51" s="40" t="s">
        <v>195</v>
      </c>
      <c r="E51" s="40" t="s">
        <v>110</v>
      </c>
      <c r="F51" s="40" t="s">
        <v>185</v>
      </c>
      <c r="G51" s="57">
        <v>25506799.84</v>
      </c>
      <c r="H51" s="57">
        <v>0</v>
      </c>
      <c r="I51" s="57">
        <v>394562.02</v>
      </c>
      <c r="J51" s="57">
        <v>0</v>
      </c>
      <c r="K51" s="58">
        <v>0</v>
      </c>
      <c r="L51" s="58">
        <v>25901361.859999999</v>
      </c>
      <c r="M51" s="58">
        <v>0</v>
      </c>
      <c r="N51" s="57">
        <v>3286043.43</v>
      </c>
      <c r="O51" s="57">
        <v>547793.57999999996</v>
      </c>
      <c r="P51" s="72">
        <v>10270436.550000001</v>
      </c>
      <c r="Q51" s="57">
        <v>38096.18</v>
      </c>
      <c r="R51" s="57">
        <v>908862.43</v>
      </c>
      <c r="S51" s="57">
        <v>3191530.22</v>
      </c>
      <c r="T51" s="57">
        <v>4567806.25</v>
      </c>
      <c r="U51" s="57">
        <v>0</v>
      </c>
      <c r="V51" s="57">
        <v>0</v>
      </c>
      <c r="W51" s="57">
        <v>463388.74</v>
      </c>
      <c r="X51" s="58">
        <v>2551416.4700000002</v>
      </c>
      <c r="Y51" s="58">
        <v>25825373.850000001</v>
      </c>
      <c r="Z51" s="59">
        <v>0.12586083358703298</v>
      </c>
      <c r="AA51" s="58">
        <v>2551291.4700000002</v>
      </c>
      <c r="AB51" s="57">
        <v>0</v>
      </c>
      <c r="AC51" s="57">
        <v>0</v>
      </c>
      <c r="AD51" s="58">
        <v>0</v>
      </c>
      <c r="AE51" s="58">
        <v>0</v>
      </c>
      <c r="AF51" s="58">
        <f t="shared" si="18"/>
        <v>0</v>
      </c>
      <c r="AG51" s="58">
        <v>1489046.82</v>
      </c>
      <c r="AH51" s="57">
        <v>113309.73</v>
      </c>
      <c r="AI51" s="57">
        <v>370284.93</v>
      </c>
      <c r="AJ51" s="57">
        <v>0</v>
      </c>
      <c r="AK51" s="57">
        <v>134934.93</v>
      </c>
      <c r="AL51" s="57">
        <v>36950</v>
      </c>
      <c r="AM51" s="57">
        <v>67111.03</v>
      </c>
      <c r="AN51" s="57">
        <v>9500</v>
      </c>
      <c r="AO51" s="57">
        <v>4200</v>
      </c>
      <c r="AP51" s="57">
        <v>5813.22</v>
      </c>
      <c r="AQ51" s="57">
        <v>91679.17</v>
      </c>
      <c r="AR51" s="57">
        <v>15103.61</v>
      </c>
      <c r="AS51" s="57">
        <v>0</v>
      </c>
      <c r="AT51" s="57">
        <v>14770.14</v>
      </c>
      <c r="AU51" s="57">
        <v>21106.65</v>
      </c>
      <c r="AV51" s="57">
        <v>113276.06</v>
      </c>
      <c r="AW51" s="57">
        <v>2487086.29</v>
      </c>
      <c r="AX51" s="57">
        <v>0</v>
      </c>
      <c r="AY51" s="59">
        <f t="shared" si="16"/>
        <v>0</v>
      </c>
      <c r="AZ51" s="58">
        <v>0</v>
      </c>
      <c r="BA51" s="59">
        <v>0.10002397345036759</v>
      </c>
      <c r="BB51" s="57">
        <v>657089.27</v>
      </c>
      <c r="BC51" s="57">
        <v>2553217.8199999998</v>
      </c>
      <c r="BD51" s="58">
        <v>253705</v>
      </c>
      <c r="BE51" s="58">
        <v>5.8207660913467401E-11</v>
      </c>
      <c r="BF51" s="58">
        <v>687979.49000000197</v>
      </c>
      <c r="BG51" s="58">
        <v>66207.917500002295</v>
      </c>
      <c r="BH51" s="58">
        <v>0</v>
      </c>
      <c r="BI51" s="58">
        <v>0</v>
      </c>
      <c r="BJ51" s="58">
        <f t="shared" si="17"/>
        <v>0</v>
      </c>
      <c r="BK51" s="58">
        <v>0</v>
      </c>
      <c r="BL51" s="58">
        <v>3686</v>
      </c>
      <c r="BM51" s="58">
        <v>1359</v>
      </c>
      <c r="BN51" s="57">
        <v>82</v>
      </c>
      <c r="BO51" s="57">
        <v>0</v>
      </c>
      <c r="BP51" s="57">
        <v>-12</v>
      </c>
      <c r="BQ51" s="57">
        <v>-62</v>
      </c>
      <c r="BR51" s="57">
        <v>-247</v>
      </c>
      <c r="BS51" s="57">
        <v>-722</v>
      </c>
      <c r="BT51" s="57">
        <v>9</v>
      </c>
      <c r="BU51" s="57">
        <v>-1</v>
      </c>
      <c r="BV51" s="57">
        <v>0</v>
      </c>
      <c r="BW51" s="57">
        <v>-740</v>
      </c>
      <c r="BX51" s="57">
        <v>0</v>
      </c>
      <c r="BY51" s="57">
        <v>3352</v>
      </c>
      <c r="BZ51" s="57">
        <v>2</v>
      </c>
      <c r="CA51" s="57">
        <v>74</v>
      </c>
      <c r="CB51" s="57">
        <v>110</v>
      </c>
      <c r="CC51" s="57">
        <v>71</v>
      </c>
      <c r="CD51" s="57">
        <v>544</v>
      </c>
      <c r="CE51" s="57">
        <v>16</v>
      </c>
      <c r="CF51" s="57">
        <v>0</v>
      </c>
    </row>
    <row r="52" spans="1:84" ht="15.65" customHeight="1" x14ac:dyDescent="0.35">
      <c r="A52" s="41">
        <v>5</v>
      </c>
      <c r="B52" s="42" t="s">
        <v>568</v>
      </c>
      <c r="C52" s="55" t="s">
        <v>229</v>
      </c>
      <c r="D52" s="40" t="s">
        <v>178</v>
      </c>
      <c r="E52" s="40" t="s">
        <v>115</v>
      </c>
      <c r="F52" s="40" t="s">
        <v>179</v>
      </c>
      <c r="G52" s="68">
        <v>17277260.879999999</v>
      </c>
      <c r="H52" s="57">
        <v>0</v>
      </c>
      <c r="I52" s="68">
        <v>569818.39</v>
      </c>
      <c r="J52" s="57">
        <v>0</v>
      </c>
      <c r="K52" s="58">
        <v>0</v>
      </c>
      <c r="L52" s="69">
        <v>17847079.27</v>
      </c>
      <c r="M52" s="58">
        <v>0</v>
      </c>
      <c r="N52" s="68">
        <v>5258531.72</v>
      </c>
      <c r="O52" s="68">
        <v>992844.22</v>
      </c>
      <c r="P52" s="70">
        <v>5859845.0999999996</v>
      </c>
      <c r="Q52" s="68">
        <v>53215.41</v>
      </c>
      <c r="R52" s="68">
        <v>573888.59000000008</v>
      </c>
      <c r="S52" s="68">
        <v>2127527.7699999996</v>
      </c>
      <c r="T52" s="68">
        <v>1384760.19</v>
      </c>
      <c r="U52" s="57">
        <v>0</v>
      </c>
      <c r="V52" s="57">
        <v>0</v>
      </c>
      <c r="W52" s="68">
        <v>663222.89999999991</v>
      </c>
      <c r="X52" s="69">
        <f>112730+1299984</f>
        <v>1412714</v>
      </c>
      <c r="Y52" s="69">
        <v>18326550.380000003</v>
      </c>
      <c r="Z52" s="59">
        <f>611066/17277261</f>
        <v>3.5368221849516539E-2</v>
      </c>
      <c r="AA52" s="69">
        <v>1299984.25</v>
      </c>
      <c r="AB52" s="57">
        <v>0</v>
      </c>
      <c r="AC52" s="57">
        <v>0</v>
      </c>
      <c r="AD52" s="58">
        <v>0</v>
      </c>
      <c r="AE52" s="58">
        <v>0</v>
      </c>
      <c r="AF52" s="58">
        <f t="shared" si="18"/>
        <v>0</v>
      </c>
      <c r="AG52" s="69">
        <v>645933.13</v>
      </c>
      <c r="AH52" s="68">
        <v>53806.239999999998</v>
      </c>
      <c r="AI52" s="68">
        <v>139656.43</v>
      </c>
      <c r="AJ52" s="69">
        <v>2625</v>
      </c>
      <c r="AK52" s="68">
        <v>81693.360000000015</v>
      </c>
      <c r="AL52" s="68">
        <v>35175.75</v>
      </c>
      <c r="AM52" s="68">
        <v>96066.9</v>
      </c>
      <c r="AN52" s="68">
        <v>21300</v>
      </c>
      <c r="AO52" s="68">
        <v>4600</v>
      </c>
      <c r="AP52" s="68">
        <v>27290.080000000002</v>
      </c>
      <c r="AQ52" s="68">
        <f>13862+10346+30442</f>
        <v>54650</v>
      </c>
      <c r="AR52" s="68">
        <v>10615.310000000001</v>
      </c>
      <c r="AS52" s="57">
        <v>0</v>
      </c>
      <c r="AT52" s="68">
        <v>0</v>
      </c>
      <c r="AU52" s="68">
        <v>11541.289999999999</v>
      </c>
      <c r="AV52" s="68">
        <f>AW52-SUM(AG52:AU52)</f>
        <v>82707</v>
      </c>
      <c r="AW52" s="68">
        <v>1267660.4900000002</v>
      </c>
      <c r="AX52" s="57">
        <v>0</v>
      </c>
      <c r="AY52" s="59">
        <f t="shared" ref="AY52" si="19">AX52/AW52</f>
        <v>0</v>
      </c>
      <c r="AZ52" s="58">
        <v>0</v>
      </c>
      <c r="BA52" s="59">
        <f>1299984/17277261</f>
        <v>7.5242482011471615E-2</v>
      </c>
      <c r="BB52" s="68">
        <v>199048.81</v>
      </c>
      <c r="BC52" s="68">
        <v>412016.97</v>
      </c>
      <c r="BD52" s="69">
        <v>126852.5</v>
      </c>
      <c r="BE52" s="58">
        <v>5.8207660913467401E-11</v>
      </c>
      <c r="BF52" s="69">
        <v>1091699.25</v>
      </c>
      <c r="BG52" s="69">
        <v>774784.12749999994</v>
      </c>
      <c r="BH52" s="58">
        <v>0</v>
      </c>
      <c r="BI52" s="58">
        <v>0</v>
      </c>
      <c r="BJ52" s="58">
        <f t="shared" ref="BJ52:BJ53" si="20">SUM(BH52:BI52)</f>
        <v>0</v>
      </c>
      <c r="BK52" s="58">
        <v>0</v>
      </c>
      <c r="BL52" s="58">
        <v>1786</v>
      </c>
      <c r="BM52" s="58">
        <v>531</v>
      </c>
      <c r="BN52" s="57">
        <v>46</v>
      </c>
      <c r="BO52" s="57">
        <v>0</v>
      </c>
      <c r="BP52" s="57">
        <v>-4</v>
      </c>
      <c r="BQ52" s="57">
        <v>-11</v>
      </c>
      <c r="BR52" s="57">
        <v>-75</v>
      </c>
      <c r="BS52" s="57">
        <v>-244</v>
      </c>
      <c r="BT52" s="57">
        <v>0</v>
      </c>
      <c r="BU52" s="57">
        <v>0</v>
      </c>
      <c r="BV52" s="57">
        <v>-1</v>
      </c>
      <c r="BW52" s="57">
        <v>-426</v>
      </c>
      <c r="BX52" s="57">
        <v>-1</v>
      </c>
      <c r="BY52" s="57">
        <v>1601</v>
      </c>
      <c r="BZ52" s="57">
        <v>9</v>
      </c>
      <c r="CA52" s="57">
        <v>6</v>
      </c>
      <c r="CB52" s="57">
        <v>88</v>
      </c>
      <c r="CC52" s="57">
        <v>18</v>
      </c>
      <c r="CD52" s="57">
        <v>98</v>
      </c>
      <c r="CE52" s="57">
        <v>213</v>
      </c>
      <c r="CF52" s="57">
        <v>8</v>
      </c>
    </row>
    <row r="53" spans="1:84" ht="15.65" customHeight="1" x14ac:dyDescent="0.35">
      <c r="A53" s="41">
        <v>5</v>
      </c>
      <c r="B53" s="42" t="s">
        <v>569</v>
      </c>
      <c r="C53" s="55" t="s">
        <v>500</v>
      </c>
      <c r="D53" s="40" t="s">
        <v>178</v>
      </c>
      <c r="E53" s="40" t="s">
        <v>115</v>
      </c>
      <c r="F53" s="40" t="s">
        <v>179</v>
      </c>
      <c r="G53" s="68">
        <v>23917101.789999999</v>
      </c>
      <c r="H53" s="68">
        <v>83968.549999999988</v>
      </c>
      <c r="I53" s="68">
        <f>6692+1772932</f>
        <v>1779624</v>
      </c>
      <c r="J53" s="57">
        <v>0</v>
      </c>
      <c r="K53" s="57">
        <v>0</v>
      </c>
      <c r="L53" s="69">
        <v>25780964.099999998</v>
      </c>
      <c r="M53" s="58">
        <v>0</v>
      </c>
      <c r="N53" s="68">
        <v>3899868.3200000003</v>
      </c>
      <c r="O53" s="68">
        <v>992154.48</v>
      </c>
      <c r="P53" s="70">
        <v>12099007.829999998</v>
      </c>
      <c r="Q53" s="68">
        <v>83968.549999999988</v>
      </c>
      <c r="R53" s="68">
        <v>777110.11</v>
      </c>
      <c r="S53" s="68">
        <v>1504498.5899999999</v>
      </c>
      <c r="T53" s="68">
        <v>3212129.0300000003</v>
      </c>
      <c r="U53" s="57">
        <v>0</v>
      </c>
      <c r="V53" s="57">
        <v>0</v>
      </c>
      <c r="W53" s="68">
        <v>1163256.08</v>
      </c>
      <c r="X53" s="69">
        <f>199907+1885683</f>
        <v>2085590</v>
      </c>
      <c r="Y53" s="69">
        <v>25817582.75</v>
      </c>
      <c r="Z53" s="59">
        <f>1456853/SUM(23917102+83969)</f>
        <v>6.0699499618162872E-2</v>
      </c>
      <c r="AA53" s="69">
        <v>1885682.83</v>
      </c>
      <c r="AB53" s="57">
        <v>0</v>
      </c>
      <c r="AC53" s="57">
        <v>0</v>
      </c>
      <c r="AD53" s="58">
        <v>0</v>
      </c>
      <c r="AE53" s="58">
        <v>0</v>
      </c>
      <c r="AF53" s="58">
        <f t="shared" ref="AF53" si="21">SUM(AD53:AE53)</f>
        <v>0</v>
      </c>
      <c r="AG53" s="69">
        <v>952700.53999999992</v>
      </c>
      <c r="AH53" s="68">
        <v>72791.02</v>
      </c>
      <c r="AI53" s="68">
        <v>212232.77000000002</v>
      </c>
      <c r="AJ53" s="58">
        <v>0</v>
      </c>
      <c r="AK53" s="68">
        <v>62306.53</v>
      </c>
      <c r="AL53" s="57">
        <v>0</v>
      </c>
      <c r="AM53" s="68">
        <v>88645.83</v>
      </c>
      <c r="AN53" s="68">
        <v>15700</v>
      </c>
      <c r="AO53" s="68">
        <v>5300</v>
      </c>
      <c r="AP53" s="68">
        <v>140613.79999999999</v>
      </c>
      <c r="AQ53" s="68">
        <f>8245+20224+14075</f>
        <v>42544</v>
      </c>
      <c r="AR53" s="68">
        <v>3095</v>
      </c>
      <c r="AS53" s="57">
        <v>0</v>
      </c>
      <c r="AT53" s="68">
        <v>1144.9000000000001</v>
      </c>
      <c r="AU53" s="68">
        <v>38017.58</v>
      </c>
      <c r="AV53" s="68">
        <f>AW53-SUM(AI53:AU53)</f>
        <v>1096116.7799999998</v>
      </c>
      <c r="AW53" s="68">
        <v>1705717.19</v>
      </c>
      <c r="AX53" s="57">
        <v>0</v>
      </c>
      <c r="AY53" s="59">
        <f t="shared" ref="AY53" si="22">AX53/AW53</f>
        <v>0</v>
      </c>
      <c r="AZ53" s="57">
        <v>0</v>
      </c>
      <c r="BA53" s="59">
        <f>1885683/23917102</f>
        <v>7.8842453404262769E-2</v>
      </c>
      <c r="BB53" s="68">
        <v>181936.53</v>
      </c>
      <c r="BC53" s="68">
        <v>1274915.98</v>
      </c>
      <c r="BD53" s="69">
        <v>156050.82</v>
      </c>
      <c r="BE53" s="58">
        <v>5.8207660913467401E-11</v>
      </c>
      <c r="BF53" s="69">
        <v>905439.07000000007</v>
      </c>
      <c r="BG53" s="69">
        <v>479009.77250000008</v>
      </c>
      <c r="BH53" s="58">
        <v>0</v>
      </c>
      <c r="BI53" s="58">
        <v>0</v>
      </c>
      <c r="BJ53" s="58">
        <f t="shared" si="20"/>
        <v>0</v>
      </c>
      <c r="BK53" s="58">
        <v>0</v>
      </c>
      <c r="BL53" s="58">
        <v>3634</v>
      </c>
      <c r="BM53" s="58">
        <v>1425</v>
      </c>
      <c r="BN53" s="57">
        <v>53</v>
      </c>
      <c r="BO53" s="57">
        <v>-1</v>
      </c>
      <c r="BP53" s="57">
        <v>-5</v>
      </c>
      <c r="BQ53" s="57">
        <v>-16</v>
      </c>
      <c r="BR53" s="57">
        <v>-85</v>
      </c>
      <c r="BS53" s="57">
        <v>-355</v>
      </c>
      <c r="BT53" s="57">
        <v>0</v>
      </c>
      <c r="BU53" s="57">
        <v>0</v>
      </c>
      <c r="BV53" s="57">
        <v>0</v>
      </c>
      <c r="BW53" s="57">
        <v>-872</v>
      </c>
      <c r="BX53" s="57">
        <v>-5</v>
      </c>
      <c r="BY53" s="57">
        <v>3773</v>
      </c>
      <c r="BZ53" s="57">
        <v>10</v>
      </c>
      <c r="CA53" s="57">
        <v>10</v>
      </c>
      <c r="CB53" s="57">
        <v>110</v>
      </c>
      <c r="CC53" s="57">
        <v>58</v>
      </c>
      <c r="CD53" s="57">
        <v>75</v>
      </c>
      <c r="CE53" s="57">
        <v>548</v>
      </c>
      <c r="CF53" s="57">
        <v>5</v>
      </c>
    </row>
    <row r="54" spans="1:84" s="48" customFormat="1" ht="15.65" customHeight="1" x14ac:dyDescent="0.35">
      <c r="A54" s="41">
        <v>5</v>
      </c>
      <c r="B54" s="42" t="s">
        <v>498</v>
      </c>
      <c r="C54" s="55" t="s">
        <v>500</v>
      </c>
      <c r="D54" s="40" t="s">
        <v>199</v>
      </c>
      <c r="E54" s="40" t="s">
        <v>110</v>
      </c>
      <c r="F54" s="40" t="s">
        <v>185</v>
      </c>
      <c r="G54" s="58">
        <v>34155237.310000002</v>
      </c>
      <c r="H54" s="58">
        <v>0</v>
      </c>
      <c r="I54" s="58">
        <v>2402299.0699999998</v>
      </c>
      <c r="J54" s="58">
        <v>0</v>
      </c>
      <c r="K54" s="58">
        <v>0</v>
      </c>
      <c r="L54" s="58">
        <v>36557536.380000003</v>
      </c>
      <c r="M54" s="58">
        <v>0</v>
      </c>
      <c r="N54" s="58">
        <v>6874851.04</v>
      </c>
      <c r="O54" s="58">
        <v>920981.94</v>
      </c>
      <c r="P54" s="58">
        <v>12484746.67</v>
      </c>
      <c r="Q54" s="58">
        <v>67380.740000000005</v>
      </c>
      <c r="R54" s="58">
        <v>1010458.08</v>
      </c>
      <c r="S54" s="58">
        <v>6392290.5599999996</v>
      </c>
      <c r="T54" s="58">
        <v>3970786.36</v>
      </c>
      <c r="U54" s="58">
        <v>0</v>
      </c>
      <c r="V54" s="58">
        <v>0</v>
      </c>
      <c r="W54" s="58">
        <v>1903494.86</v>
      </c>
      <c r="X54" s="58">
        <v>2755586.8</v>
      </c>
      <c r="Y54" s="58">
        <v>36380577.049999997</v>
      </c>
      <c r="Z54" s="59">
        <v>0.12569138463409552</v>
      </c>
      <c r="AA54" s="58">
        <v>2736660.77</v>
      </c>
      <c r="AB54" s="57">
        <v>0</v>
      </c>
      <c r="AC54" s="57">
        <v>0</v>
      </c>
      <c r="AD54" s="58">
        <v>0</v>
      </c>
      <c r="AE54" s="58">
        <v>0</v>
      </c>
      <c r="AF54" s="58">
        <f>SUM(AD54:AE54)</f>
        <v>0</v>
      </c>
      <c r="AG54" s="58">
        <v>1275549.31</v>
      </c>
      <c r="AH54" s="58">
        <v>99624.23</v>
      </c>
      <c r="AI54" s="58">
        <v>281790.99</v>
      </c>
      <c r="AJ54" s="58">
        <v>26660.58</v>
      </c>
      <c r="AK54" s="58">
        <v>117728.55</v>
      </c>
      <c r="AL54" s="58">
        <v>44371.91</v>
      </c>
      <c r="AM54" s="58">
        <v>162586.60999999999</v>
      </c>
      <c r="AN54" s="58">
        <v>9500</v>
      </c>
      <c r="AO54" s="58">
        <v>25001.57</v>
      </c>
      <c r="AP54" s="58">
        <v>112822.18</v>
      </c>
      <c r="AQ54" s="58">
        <v>50677.58</v>
      </c>
      <c r="AR54" s="58">
        <v>15816</v>
      </c>
      <c r="AS54" s="58">
        <v>0</v>
      </c>
      <c r="AT54" s="58">
        <v>84794.77</v>
      </c>
      <c r="AU54" s="58">
        <v>21366.13</v>
      </c>
      <c r="AV54" s="58">
        <v>157636.04</v>
      </c>
      <c r="AW54" s="58">
        <v>2485926.4500000002</v>
      </c>
      <c r="AX54" s="58">
        <v>0</v>
      </c>
      <c r="AY54" s="59">
        <f>AX54/AW54</f>
        <v>0</v>
      </c>
      <c r="AZ54" s="58">
        <v>711.77</v>
      </c>
      <c r="BA54" s="59">
        <v>8.0124191354945085E-2</v>
      </c>
      <c r="BB54" s="58">
        <v>607316.67000000004</v>
      </c>
      <c r="BC54" s="58">
        <v>3685702.4</v>
      </c>
      <c r="BD54" s="58">
        <v>156120.18</v>
      </c>
      <c r="BE54" s="58">
        <v>0</v>
      </c>
      <c r="BF54" s="58">
        <v>1593724.17</v>
      </c>
      <c r="BG54" s="58">
        <v>972242.55749999802</v>
      </c>
      <c r="BH54" s="58">
        <v>0</v>
      </c>
      <c r="BI54" s="58">
        <v>0</v>
      </c>
      <c r="BJ54" s="58">
        <f>SUM(BH54:BI54)</f>
        <v>0</v>
      </c>
      <c r="BK54" s="58">
        <v>0</v>
      </c>
      <c r="BL54" s="58">
        <v>3415</v>
      </c>
      <c r="BM54" s="58">
        <v>1204</v>
      </c>
      <c r="BN54" s="58">
        <v>59</v>
      </c>
      <c r="BO54" s="58">
        <v>0</v>
      </c>
      <c r="BP54" s="58">
        <v>-7</v>
      </c>
      <c r="BQ54" s="58">
        <v>-44</v>
      </c>
      <c r="BR54" s="58">
        <v>-167</v>
      </c>
      <c r="BS54" s="58">
        <v>-421</v>
      </c>
      <c r="BT54" s="58">
        <v>0</v>
      </c>
      <c r="BU54" s="58">
        <v>0</v>
      </c>
      <c r="BV54" s="58">
        <v>0</v>
      </c>
      <c r="BW54" s="58">
        <v>-577</v>
      </c>
      <c r="BX54" s="58">
        <v>0</v>
      </c>
      <c r="BY54" s="58">
        <v>3462</v>
      </c>
      <c r="BZ54" s="58">
        <v>31</v>
      </c>
      <c r="CA54" s="58">
        <v>4</v>
      </c>
      <c r="CB54" s="58">
        <v>205</v>
      </c>
      <c r="CC54" s="58">
        <v>63</v>
      </c>
      <c r="CD54" s="58">
        <v>335</v>
      </c>
      <c r="CE54" s="58">
        <v>4</v>
      </c>
      <c r="CF54" s="58">
        <v>1</v>
      </c>
    </row>
    <row r="55" spans="1:84" s="48" customFormat="1" ht="15.65" customHeight="1" x14ac:dyDescent="0.35">
      <c r="A55" s="41">
        <v>5</v>
      </c>
      <c r="B55" s="42" t="s">
        <v>525</v>
      </c>
      <c r="C55" s="55" t="s">
        <v>229</v>
      </c>
      <c r="D55" s="40" t="s">
        <v>186</v>
      </c>
      <c r="E55" s="40" t="s">
        <v>115</v>
      </c>
      <c r="F55" s="40" t="s">
        <v>179</v>
      </c>
      <c r="G55" s="57">
        <v>24772767.02</v>
      </c>
      <c r="H55" s="57">
        <v>0</v>
      </c>
      <c r="I55" s="57">
        <v>1184933.6499999999</v>
      </c>
      <c r="J55" s="57">
        <v>0</v>
      </c>
      <c r="K55" s="58">
        <v>5678.96</v>
      </c>
      <c r="L55" s="58">
        <v>25963379.629999999</v>
      </c>
      <c r="M55" s="58">
        <v>0</v>
      </c>
      <c r="N55" s="57">
        <v>6568768.5</v>
      </c>
      <c r="O55" s="57">
        <v>958796.74</v>
      </c>
      <c r="P55" s="72">
        <v>8836699.9800000004</v>
      </c>
      <c r="Q55" s="57">
        <v>55227.96</v>
      </c>
      <c r="R55" s="57">
        <v>654232.86</v>
      </c>
      <c r="S55" s="57">
        <v>3655838.7</v>
      </c>
      <c r="T55" s="57">
        <v>2305285.21</v>
      </c>
      <c r="U55" s="57">
        <v>0</v>
      </c>
      <c r="V55" s="57">
        <v>0</v>
      </c>
      <c r="W55" s="57">
        <v>1184877.6499999999</v>
      </c>
      <c r="X55" s="58">
        <v>1244212.4099999999</v>
      </c>
      <c r="Y55" s="58">
        <v>25463940.010000002</v>
      </c>
      <c r="Z55" s="59">
        <v>8.8620196049460129E-2</v>
      </c>
      <c r="AA55" s="58">
        <v>1238533.45</v>
      </c>
      <c r="AB55" s="57">
        <v>0</v>
      </c>
      <c r="AC55" s="57">
        <v>0</v>
      </c>
      <c r="AD55" s="58">
        <v>5678.96</v>
      </c>
      <c r="AE55" s="58">
        <v>2072.29</v>
      </c>
      <c r="AF55" s="58">
        <f t="shared" ref="AF55:AF64" si="23">SUM(AD55:AE55)</f>
        <v>7751.25</v>
      </c>
      <c r="AG55" s="58">
        <v>647629.99</v>
      </c>
      <c r="AH55" s="57">
        <v>50378.79</v>
      </c>
      <c r="AI55" s="57">
        <v>137248.29999999999</v>
      </c>
      <c r="AJ55" s="58">
        <v>0</v>
      </c>
      <c r="AK55" s="57">
        <v>44628</v>
      </c>
      <c r="AL55" s="57">
        <v>23445</v>
      </c>
      <c r="AM55" s="57">
        <v>64220.04</v>
      </c>
      <c r="AN55" s="57">
        <v>9500</v>
      </c>
      <c r="AO55" s="57">
        <v>4200</v>
      </c>
      <c r="AP55" s="57">
        <v>0</v>
      </c>
      <c r="AQ55" s="57">
        <v>38709.71</v>
      </c>
      <c r="AR55" s="57">
        <v>16932.05</v>
      </c>
      <c r="AS55" s="57">
        <v>0</v>
      </c>
      <c r="AT55" s="57">
        <v>5381.6</v>
      </c>
      <c r="AU55" s="57">
        <v>14926.63</v>
      </c>
      <c r="AV55" s="57">
        <v>61862.97</v>
      </c>
      <c r="AW55" s="57">
        <v>1119063.08</v>
      </c>
      <c r="AX55" s="57">
        <v>0</v>
      </c>
      <c r="AY55" s="59">
        <f t="shared" ref="AY55:AY64" si="24">AX55/AW55</f>
        <v>0</v>
      </c>
      <c r="AZ55" s="58">
        <v>0</v>
      </c>
      <c r="BA55" s="59">
        <v>4.9995765471014385E-2</v>
      </c>
      <c r="BB55" s="57">
        <v>454526.53</v>
      </c>
      <c r="BC55" s="57">
        <v>1740840.94</v>
      </c>
      <c r="BD55" s="58">
        <v>250638</v>
      </c>
      <c r="BE55" s="58">
        <v>0</v>
      </c>
      <c r="BF55" s="58">
        <v>708283.59999999905</v>
      </c>
      <c r="BG55" s="58">
        <v>428517.82999999903</v>
      </c>
      <c r="BH55" s="58">
        <v>0</v>
      </c>
      <c r="BI55" s="58">
        <v>0</v>
      </c>
      <c r="BJ55" s="58">
        <f t="shared" ref="BJ55:BJ64" si="25">SUM(BH55:BI55)</f>
        <v>0</v>
      </c>
      <c r="BK55" s="58">
        <v>0</v>
      </c>
      <c r="BL55" s="58">
        <v>2604</v>
      </c>
      <c r="BM55" s="58">
        <v>817</v>
      </c>
      <c r="BN55" s="57">
        <v>0</v>
      </c>
      <c r="BO55" s="57">
        <v>1</v>
      </c>
      <c r="BP55" s="57">
        <v>-1</v>
      </c>
      <c r="BQ55" s="57">
        <v>-4</v>
      </c>
      <c r="BR55" s="57">
        <v>-68</v>
      </c>
      <c r="BS55" s="57">
        <v>-299</v>
      </c>
      <c r="BT55" s="57">
        <v>0</v>
      </c>
      <c r="BU55" s="57">
        <v>0</v>
      </c>
      <c r="BV55" s="57">
        <v>0</v>
      </c>
      <c r="BW55" s="57">
        <v>-483</v>
      </c>
      <c r="BX55" s="57">
        <v>0</v>
      </c>
      <c r="BY55" s="57">
        <v>2567</v>
      </c>
      <c r="BZ55" s="57">
        <v>39</v>
      </c>
      <c r="CA55" s="57">
        <v>50</v>
      </c>
      <c r="CB55" s="57">
        <v>109</v>
      </c>
      <c r="CC55" s="57">
        <v>40</v>
      </c>
      <c r="CD55" s="57">
        <v>249</v>
      </c>
      <c r="CE55" s="57">
        <v>80</v>
      </c>
      <c r="CF55" s="57">
        <v>5</v>
      </c>
    </row>
    <row r="56" spans="1:84" s="48" customFormat="1" ht="15.65" customHeight="1" x14ac:dyDescent="0.35">
      <c r="A56" s="41">
        <v>5</v>
      </c>
      <c r="B56" s="42" t="s">
        <v>196</v>
      </c>
      <c r="C56" s="55" t="s">
        <v>197</v>
      </c>
      <c r="D56" s="40" t="s">
        <v>198</v>
      </c>
      <c r="E56" s="40" t="s">
        <v>110</v>
      </c>
      <c r="F56" s="40" t="s">
        <v>185</v>
      </c>
      <c r="G56" s="58">
        <v>26127176.280000001</v>
      </c>
      <c r="H56" s="58">
        <v>0</v>
      </c>
      <c r="I56" s="58">
        <v>615245.6</v>
      </c>
      <c r="J56" s="58">
        <v>0</v>
      </c>
      <c r="K56" s="58">
        <v>0</v>
      </c>
      <c r="L56" s="58">
        <v>26742421.879999999</v>
      </c>
      <c r="M56" s="58">
        <v>0</v>
      </c>
      <c r="N56" s="58">
        <v>4670042.62</v>
      </c>
      <c r="O56" s="58">
        <v>1212065.47</v>
      </c>
      <c r="P56" s="58">
        <v>7066635.5800000001</v>
      </c>
      <c r="Q56" s="58">
        <v>0</v>
      </c>
      <c r="R56" s="58">
        <v>962232.2</v>
      </c>
      <c r="S56" s="58">
        <v>5673184.9299999997</v>
      </c>
      <c r="T56" s="58">
        <v>3561105.94</v>
      </c>
      <c r="U56" s="58">
        <v>0</v>
      </c>
      <c r="V56" s="58">
        <v>0</v>
      </c>
      <c r="W56" s="58">
        <v>760603.16</v>
      </c>
      <c r="X56" s="58">
        <v>2614100.3199999998</v>
      </c>
      <c r="Y56" s="58">
        <v>26519970.219999999</v>
      </c>
      <c r="Z56" s="59">
        <v>0.12552080809859334</v>
      </c>
      <c r="AA56" s="58">
        <v>2614100.3199999998</v>
      </c>
      <c r="AB56" s="57">
        <v>0</v>
      </c>
      <c r="AC56" s="57">
        <v>0</v>
      </c>
      <c r="AD56" s="58">
        <v>0</v>
      </c>
      <c r="AE56" s="58">
        <v>0</v>
      </c>
      <c r="AF56" s="58">
        <f t="shared" si="23"/>
        <v>0</v>
      </c>
      <c r="AG56" s="58">
        <v>1435900.16</v>
      </c>
      <c r="AH56" s="58">
        <v>110966.08</v>
      </c>
      <c r="AI56" s="58">
        <v>349399.46</v>
      </c>
      <c r="AJ56" s="58">
        <v>0</v>
      </c>
      <c r="AK56" s="58">
        <v>129297.96</v>
      </c>
      <c r="AL56" s="58">
        <v>38272</v>
      </c>
      <c r="AM56" s="58">
        <v>72867.77</v>
      </c>
      <c r="AN56" s="58">
        <v>9500</v>
      </c>
      <c r="AO56" s="58">
        <v>4400</v>
      </c>
      <c r="AP56" s="58">
        <v>0</v>
      </c>
      <c r="AQ56" s="58">
        <v>69155.5</v>
      </c>
      <c r="AR56" s="58">
        <v>39291.29</v>
      </c>
      <c r="AS56" s="58">
        <v>0</v>
      </c>
      <c r="AT56" s="58">
        <v>32453.16</v>
      </c>
      <c r="AU56" s="58">
        <v>18667.34</v>
      </c>
      <c r="AV56" s="58">
        <v>86900.94</v>
      </c>
      <c r="AW56" s="58">
        <v>2397071.66</v>
      </c>
      <c r="AX56" s="58">
        <v>0</v>
      </c>
      <c r="AY56" s="59">
        <f t="shared" si="24"/>
        <v>0</v>
      </c>
      <c r="AZ56" s="58">
        <v>0</v>
      </c>
      <c r="BA56" s="59">
        <v>0.10005292160106326</v>
      </c>
      <c r="BB56" s="58">
        <v>1005123.18</v>
      </c>
      <c r="BC56" s="58">
        <v>2274381.1</v>
      </c>
      <c r="BD56" s="58">
        <v>253705</v>
      </c>
      <c r="BE56" s="58">
        <v>0</v>
      </c>
      <c r="BF56" s="58">
        <v>1621134.48</v>
      </c>
      <c r="BG56" s="58">
        <v>1021866.5649999999</v>
      </c>
      <c r="BH56" s="58">
        <v>0</v>
      </c>
      <c r="BI56" s="58">
        <v>0</v>
      </c>
      <c r="BJ56" s="58">
        <f t="shared" si="25"/>
        <v>0</v>
      </c>
      <c r="BK56" s="58">
        <v>0</v>
      </c>
      <c r="BL56" s="58">
        <v>3120</v>
      </c>
      <c r="BM56" s="58">
        <v>1101</v>
      </c>
      <c r="BN56" s="58">
        <v>4</v>
      </c>
      <c r="BO56" s="58">
        <v>0</v>
      </c>
      <c r="BP56" s="58">
        <v>-21</v>
      </c>
      <c r="BQ56" s="58">
        <v>-79</v>
      </c>
      <c r="BR56" s="58">
        <v>-201</v>
      </c>
      <c r="BS56" s="58">
        <v>-373</v>
      </c>
      <c r="BT56" s="58">
        <v>0</v>
      </c>
      <c r="BU56" s="58">
        <v>-2</v>
      </c>
      <c r="BV56" s="58">
        <v>-1</v>
      </c>
      <c r="BW56" s="58">
        <v>-552</v>
      </c>
      <c r="BX56" s="58">
        <v>-4</v>
      </c>
      <c r="BY56" s="58">
        <v>2992</v>
      </c>
      <c r="BZ56" s="58">
        <v>1</v>
      </c>
      <c r="CA56" s="58">
        <v>117</v>
      </c>
      <c r="CB56" s="58">
        <v>128</v>
      </c>
      <c r="CC56" s="58">
        <v>60</v>
      </c>
      <c r="CD56" s="58">
        <v>294</v>
      </c>
      <c r="CE56" s="58">
        <v>0</v>
      </c>
      <c r="CF56" s="58">
        <v>6</v>
      </c>
    </row>
    <row r="57" spans="1:84" ht="15.65" customHeight="1" x14ac:dyDescent="0.35">
      <c r="A57" s="41">
        <v>5</v>
      </c>
      <c r="B57" s="42" t="s">
        <v>200</v>
      </c>
      <c r="C57" s="55" t="s">
        <v>201</v>
      </c>
      <c r="D57" s="40" t="s">
        <v>160</v>
      </c>
      <c r="E57" s="40" t="s">
        <v>110</v>
      </c>
      <c r="F57" s="40" t="s">
        <v>185</v>
      </c>
      <c r="G57" s="57">
        <v>16159636.66</v>
      </c>
      <c r="H57" s="57">
        <v>0</v>
      </c>
      <c r="I57" s="57">
        <v>471041.81</v>
      </c>
      <c r="J57" s="57">
        <v>0</v>
      </c>
      <c r="K57" s="58">
        <v>0</v>
      </c>
      <c r="L57" s="58">
        <v>16630678.470000001</v>
      </c>
      <c r="M57" s="58">
        <v>0</v>
      </c>
      <c r="N57" s="57">
        <v>3146021.14</v>
      </c>
      <c r="O57" s="57">
        <v>554615.92000000004</v>
      </c>
      <c r="P57" s="72">
        <v>5702590.3600000003</v>
      </c>
      <c r="Q57" s="57">
        <v>36684.370000000003</v>
      </c>
      <c r="R57" s="57">
        <v>703336.03</v>
      </c>
      <c r="S57" s="57">
        <v>2605363.17</v>
      </c>
      <c r="T57" s="57">
        <v>2154348.12</v>
      </c>
      <c r="U57" s="57">
        <v>0</v>
      </c>
      <c r="V57" s="57">
        <v>0</v>
      </c>
      <c r="W57" s="57">
        <v>521787.23</v>
      </c>
      <c r="X57" s="58">
        <v>1617113.12</v>
      </c>
      <c r="Y57" s="58">
        <v>17041859.460000001</v>
      </c>
      <c r="Z57" s="59">
        <v>0.13414752853731551</v>
      </c>
      <c r="AA57" s="58">
        <v>1616670.12</v>
      </c>
      <c r="AB57" s="57">
        <v>0</v>
      </c>
      <c r="AC57" s="57">
        <v>0</v>
      </c>
      <c r="AD57" s="58">
        <v>0</v>
      </c>
      <c r="AE57" s="58">
        <v>0</v>
      </c>
      <c r="AF57" s="58">
        <f t="shared" si="23"/>
        <v>0</v>
      </c>
      <c r="AG57" s="58">
        <v>796673.36</v>
      </c>
      <c r="AH57" s="57">
        <v>57508.03</v>
      </c>
      <c r="AI57" s="57">
        <v>232178.82</v>
      </c>
      <c r="AJ57" s="58">
        <v>0</v>
      </c>
      <c r="AK57" s="57">
        <v>133620</v>
      </c>
      <c r="AL57" s="57">
        <v>38351.33</v>
      </c>
      <c r="AM57" s="57">
        <v>66878.990000000005</v>
      </c>
      <c r="AN57" s="57">
        <v>9500</v>
      </c>
      <c r="AO57" s="57">
        <v>12263.21</v>
      </c>
      <c r="AP57" s="57">
        <v>7440.36</v>
      </c>
      <c r="AQ57" s="57">
        <v>58569.89</v>
      </c>
      <c r="AR57" s="57">
        <v>8419.06</v>
      </c>
      <c r="AS57" s="57">
        <v>0</v>
      </c>
      <c r="AT57" s="57">
        <v>395</v>
      </c>
      <c r="AU57" s="57">
        <v>22593.1</v>
      </c>
      <c r="AV57" s="57">
        <v>55729.85</v>
      </c>
      <c r="AW57" s="57">
        <v>1500121</v>
      </c>
      <c r="AX57" s="57">
        <v>0</v>
      </c>
      <c r="AY57" s="59">
        <f t="shared" si="24"/>
        <v>0</v>
      </c>
      <c r="AZ57" s="58">
        <v>0</v>
      </c>
      <c r="BA57" s="59">
        <v>0.10004371719580483</v>
      </c>
      <c r="BB57" s="57">
        <v>367662.45</v>
      </c>
      <c r="BC57" s="57">
        <v>1800112.87</v>
      </c>
      <c r="BD57" s="58">
        <v>253705</v>
      </c>
      <c r="BE57" s="58">
        <v>0</v>
      </c>
      <c r="BF57" s="58">
        <v>640335.35</v>
      </c>
      <c r="BG57" s="58">
        <v>265305.09999999998</v>
      </c>
      <c r="BH57" s="58">
        <v>0</v>
      </c>
      <c r="BI57" s="58">
        <v>0</v>
      </c>
      <c r="BJ57" s="58">
        <f t="shared" si="25"/>
        <v>0</v>
      </c>
      <c r="BK57" s="58">
        <v>0</v>
      </c>
      <c r="BL57" s="58">
        <v>2177</v>
      </c>
      <c r="BM57" s="58">
        <v>559</v>
      </c>
      <c r="BN57" s="57">
        <v>6</v>
      </c>
      <c r="BO57" s="57">
        <v>-4</v>
      </c>
      <c r="BP57" s="57">
        <v>-16</v>
      </c>
      <c r="BQ57" s="57">
        <v>-31</v>
      </c>
      <c r="BR57" s="57">
        <v>-70</v>
      </c>
      <c r="BS57" s="57">
        <v>-202</v>
      </c>
      <c r="BT57" s="57">
        <v>1</v>
      </c>
      <c r="BU57" s="57">
        <v>0</v>
      </c>
      <c r="BV57" s="57">
        <v>2</v>
      </c>
      <c r="BW57" s="57">
        <v>-485</v>
      </c>
      <c r="BX57" s="57">
        <v>0</v>
      </c>
      <c r="BY57" s="57">
        <v>1937</v>
      </c>
      <c r="BZ57" s="57">
        <v>1</v>
      </c>
      <c r="CA57" s="57">
        <v>0</v>
      </c>
      <c r="CB57" s="57">
        <v>74</v>
      </c>
      <c r="CC57" s="57">
        <v>37</v>
      </c>
      <c r="CD57" s="57">
        <v>369</v>
      </c>
      <c r="CE57" s="57">
        <v>6</v>
      </c>
      <c r="CF57" s="57">
        <v>2</v>
      </c>
    </row>
    <row r="58" spans="1:84" ht="15.65" customHeight="1" x14ac:dyDescent="0.35">
      <c r="A58" s="41">
        <v>6</v>
      </c>
      <c r="B58" s="42" t="s">
        <v>202</v>
      </c>
      <c r="C58" s="55" t="s">
        <v>203</v>
      </c>
      <c r="D58" s="40" t="s">
        <v>204</v>
      </c>
      <c r="E58" s="40" t="s">
        <v>101</v>
      </c>
      <c r="F58" s="40" t="s">
        <v>205</v>
      </c>
      <c r="G58" s="57">
        <v>23227756.879999999</v>
      </c>
      <c r="H58" s="57">
        <v>70857</v>
      </c>
      <c r="I58" s="57">
        <v>300968.35000000003</v>
      </c>
      <c r="J58" s="57">
        <v>0</v>
      </c>
      <c r="K58" s="58">
        <v>0</v>
      </c>
      <c r="L58" s="58">
        <v>23599582.23</v>
      </c>
      <c r="M58" s="58">
        <v>0</v>
      </c>
      <c r="N58" s="57">
        <v>8135026.2699999996</v>
      </c>
      <c r="O58" s="57">
        <v>1890609.33</v>
      </c>
      <c r="P58" s="72">
        <v>3984299.57</v>
      </c>
      <c r="Q58" s="57">
        <v>15578.03</v>
      </c>
      <c r="R58" s="57">
        <v>1151594.8600000001</v>
      </c>
      <c r="S58" s="57">
        <v>3755218.3</v>
      </c>
      <c r="T58" s="57">
        <v>1889195.63</v>
      </c>
      <c r="U58" s="57">
        <v>0</v>
      </c>
      <c r="V58" s="57">
        <v>70857</v>
      </c>
      <c r="W58" s="57">
        <v>656934.93999999994</v>
      </c>
      <c r="X58" s="58">
        <v>2053032.43</v>
      </c>
      <c r="Y58" s="58">
        <v>23602346.359999999</v>
      </c>
      <c r="Z58" s="59">
        <v>5.1470862866628615E-2</v>
      </c>
      <c r="AA58" s="58">
        <v>2053032.43</v>
      </c>
      <c r="AB58" s="57">
        <v>0</v>
      </c>
      <c r="AC58" s="57">
        <v>0</v>
      </c>
      <c r="AD58" s="58">
        <v>0</v>
      </c>
      <c r="AE58" s="58">
        <v>0</v>
      </c>
      <c r="AF58" s="58">
        <f t="shared" si="23"/>
        <v>0</v>
      </c>
      <c r="AG58" s="58">
        <v>1049484.01</v>
      </c>
      <c r="AH58" s="57">
        <v>86267.06</v>
      </c>
      <c r="AI58" s="57">
        <v>228403.26</v>
      </c>
      <c r="AJ58" s="58">
        <v>0</v>
      </c>
      <c r="AK58" s="57">
        <v>120204.77</v>
      </c>
      <c r="AL58" s="57">
        <v>20721.73</v>
      </c>
      <c r="AM58" s="57">
        <v>165897.56</v>
      </c>
      <c r="AN58" s="57">
        <v>10300</v>
      </c>
      <c r="AO58" s="57">
        <v>4800</v>
      </c>
      <c r="AP58" s="57">
        <v>51624.41</v>
      </c>
      <c r="AQ58" s="57">
        <v>51151.61</v>
      </c>
      <c r="AR58" s="57">
        <v>7154.27</v>
      </c>
      <c r="AS58" s="57">
        <v>2520</v>
      </c>
      <c r="AT58" s="57">
        <v>12422.24</v>
      </c>
      <c r="AU58" s="57">
        <v>1685.61</v>
      </c>
      <c r="AV58" s="57">
        <v>67025.11</v>
      </c>
      <c r="AW58" s="57">
        <v>1879661.64</v>
      </c>
      <c r="AX58" s="57">
        <v>0</v>
      </c>
      <c r="AY58" s="59">
        <f t="shared" si="24"/>
        <v>0</v>
      </c>
      <c r="AZ58" s="58">
        <v>0</v>
      </c>
      <c r="BA58" s="59">
        <v>8.8387029389296767E-2</v>
      </c>
      <c r="BB58" s="57">
        <v>278527.11</v>
      </c>
      <c r="BC58" s="57">
        <v>920672.65</v>
      </c>
      <c r="BD58" s="58">
        <v>250638</v>
      </c>
      <c r="BE58" s="58">
        <v>5.8207660913467401E-11</v>
      </c>
      <c r="BF58" s="58">
        <v>1561359.91</v>
      </c>
      <c r="BG58" s="58">
        <v>1091444.5</v>
      </c>
      <c r="BH58" s="58">
        <v>0</v>
      </c>
      <c r="BI58" s="58">
        <v>0</v>
      </c>
      <c r="BJ58" s="58">
        <f t="shared" si="25"/>
        <v>0</v>
      </c>
      <c r="BK58" s="58">
        <v>0</v>
      </c>
      <c r="BL58" s="58">
        <v>1788</v>
      </c>
      <c r="BM58" s="58">
        <v>1089</v>
      </c>
      <c r="BN58" s="57">
        <v>14</v>
      </c>
      <c r="BO58" s="57">
        <v>0</v>
      </c>
      <c r="BP58" s="57">
        <v>-46</v>
      </c>
      <c r="BQ58" s="57">
        <v>-45</v>
      </c>
      <c r="BR58" s="57">
        <v>-503</v>
      </c>
      <c r="BS58" s="57">
        <v>-250</v>
      </c>
      <c r="BT58" s="57">
        <v>0</v>
      </c>
      <c r="BU58" s="57">
        <v>0</v>
      </c>
      <c r="BV58" s="57">
        <v>-12</v>
      </c>
      <c r="BW58" s="57">
        <v>-308</v>
      </c>
      <c r="BX58" s="57">
        <v>-2</v>
      </c>
      <c r="BY58" s="57">
        <v>1725</v>
      </c>
      <c r="BZ58" s="57">
        <v>13</v>
      </c>
      <c r="CA58" s="57">
        <v>31</v>
      </c>
      <c r="CB58" s="57">
        <v>96</v>
      </c>
      <c r="CC58" s="57">
        <v>20</v>
      </c>
      <c r="CD58" s="57">
        <v>179</v>
      </c>
      <c r="CE58" s="57">
        <v>3</v>
      </c>
      <c r="CF58" s="57">
        <v>6</v>
      </c>
    </row>
    <row r="59" spans="1:84" ht="15.65" customHeight="1" x14ac:dyDescent="0.35">
      <c r="A59" s="41">
        <v>6</v>
      </c>
      <c r="B59" s="42" t="s">
        <v>499</v>
      </c>
      <c r="C59" s="55" t="s">
        <v>556</v>
      </c>
      <c r="D59" s="40" t="s">
        <v>213</v>
      </c>
      <c r="E59" s="40" t="s">
        <v>101</v>
      </c>
      <c r="F59" s="40" t="s">
        <v>205</v>
      </c>
      <c r="G59" s="57">
        <v>16170728.49</v>
      </c>
      <c r="H59" s="57">
        <v>1.45519152283669E-11</v>
      </c>
      <c r="I59" s="57">
        <v>384563.19</v>
      </c>
      <c r="J59" s="57">
        <v>0</v>
      </c>
      <c r="K59" s="58">
        <v>107486.85</v>
      </c>
      <c r="L59" s="58">
        <v>16662778.529999999</v>
      </c>
      <c r="M59" s="58">
        <v>0</v>
      </c>
      <c r="N59" s="57">
        <v>4101610.79</v>
      </c>
      <c r="O59" s="57">
        <v>781809.75</v>
      </c>
      <c r="P59" s="72">
        <v>4220191.7</v>
      </c>
      <c r="Q59" s="57">
        <v>0</v>
      </c>
      <c r="R59" s="57">
        <v>828116.54</v>
      </c>
      <c r="S59" s="57">
        <v>3425171.5</v>
      </c>
      <c r="T59" s="57">
        <v>1245398.2</v>
      </c>
      <c r="U59" s="57">
        <v>0</v>
      </c>
      <c r="V59" s="57">
        <v>50632.56</v>
      </c>
      <c r="W59" s="57">
        <v>384563.19</v>
      </c>
      <c r="X59" s="58">
        <v>1584444.23</v>
      </c>
      <c r="Y59" s="58">
        <v>16621938.460000001</v>
      </c>
      <c r="Z59" s="59">
        <v>1.9556924117275869E-2</v>
      </c>
      <c r="AA59" s="58">
        <v>1536221.06</v>
      </c>
      <c r="AB59" s="57">
        <v>0</v>
      </c>
      <c r="AC59" s="57">
        <v>0</v>
      </c>
      <c r="AD59" s="58">
        <v>48223.17</v>
      </c>
      <c r="AE59" s="58">
        <v>21021.55</v>
      </c>
      <c r="AF59" s="58">
        <f t="shared" si="23"/>
        <v>69244.72</v>
      </c>
      <c r="AG59" s="58">
        <v>701023.54</v>
      </c>
      <c r="AH59" s="57">
        <v>55287.75</v>
      </c>
      <c r="AI59" s="57">
        <v>150024.63</v>
      </c>
      <c r="AJ59" s="58">
        <v>0</v>
      </c>
      <c r="AK59" s="57">
        <v>152594.18</v>
      </c>
      <c r="AL59" s="57">
        <v>50000</v>
      </c>
      <c r="AM59" s="57">
        <v>103931.89</v>
      </c>
      <c r="AN59" s="57">
        <v>12600</v>
      </c>
      <c r="AO59" s="57">
        <v>3100</v>
      </c>
      <c r="AP59" s="57">
        <v>45552.79</v>
      </c>
      <c r="AQ59" s="57">
        <v>52239.869999999995</v>
      </c>
      <c r="AR59" s="57">
        <v>5984.09</v>
      </c>
      <c r="AS59" s="57">
        <v>1575</v>
      </c>
      <c r="AT59" s="57">
        <v>5683.13</v>
      </c>
      <c r="AU59" s="57">
        <v>60129.45</v>
      </c>
      <c r="AV59" s="57">
        <v>77104.210000000006</v>
      </c>
      <c r="AW59" s="57">
        <v>1476830.53</v>
      </c>
      <c r="AX59" s="57">
        <v>0</v>
      </c>
      <c r="AY59" s="59">
        <f t="shared" si="24"/>
        <v>0</v>
      </c>
      <c r="AZ59" s="58">
        <v>3288.8</v>
      </c>
      <c r="BA59" s="59">
        <v>9.5000114617594444E-2</v>
      </c>
      <c r="BB59" s="57">
        <v>0</v>
      </c>
      <c r="BC59" s="57">
        <v>316249.71000000002</v>
      </c>
      <c r="BD59" s="58">
        <v>250638</v>
      </c>
      <c r="BE59" s="58">
        <v>0</v>
      </c>
      <c r="BF59" s="58">
        <v>568885.31000000006</v>
      </c>
      <c r="BG59" s="58">
        <v>199677.67749999999</v>
      </c>
      <c r="BH59" s="58">
        <v>0</v>
      </c>
      <c r="BI59" s="58">
        <v>0</v>
      </c>
      <c r="BJ59" s="58">
        <f t="shared" si="25"/>
        <v>0</v>
      </c>
      <c r="BK59" s="58">
        <v>0</v>
      </c>
      <c r="BL59" s="58">
        <v>1445</v>
      </c>
      <c r="BM59" s="58">
        <v>449</v>
      </c>
      <c r="BN59" s="57">
        <v>24</v>
      </c>
      <c r="BO59" s="57">
        <v>1</v>
      </c>
      <c r="BP59" s="57">
        <v>-8</v>
      </c>
      <c r="BQ59" s="57">
        <v>-10</v>
      </c>
      <c r="BR59" s="57">
        <v>-102</v>
      </c>
      <c r="BS59" s="57">
        <v>-132</v>
      </c>
      <c r="BT59" s="57">
        <v>0</v>
      </c>
      <c r="BU59" s="57">
        <v>0</v>
      </c>
      <c r="BV59" s="57">
        <v>0</v>
      </c>
      <c r="BW59" s="57">
        <v>-338</v>
      </c>
      <c r="BX59" s="57">
        <v>-3</v>
      </c>
      <c r="BY59" s="57">
        <v>1326</v>
      </c>
      <c r="BZ59" s="57">
        <v>0</v>
      </c>
      <c r="CA59" s="57">
        <v>0</v>
      </c>
      <c r="CB59" s="57">
        <v>87</v>
      </c>
      <c r="CC59" s="57">
        <v>26</v>
      </c>
      <c r="CD59" s="57">
        <v>217</v>
      </c>
      <c r="CE59" s="57">
        <v>11</v>
      </c>
      <c r="CF59" s="57">
        <v>0</v>
      </c>
    </row>
    <row r="60" spans="1:84" ht="15.65" customHeight="1" x14ac:dyDescent="0.35">
      <c r="A60" s="41">
        <v>6</v>
      </c>
      <c r="B60" s="42" t="s">
        <v>501</v>
      </c>
      <c r="C60" s="55" t="s">
        <v>491</v>
      </c>
      <c r="D60" s="40" t="s">
        <v>473</v>
      </c>
      <c r="E60" s="40" t="s">
        <v>104</v>
      </c>
      <c r="F60" s="40" t="s">
        <v>205</v>
      </c>
      <c r="G60" s="57">
        <v>22834453.940000001</v>
      </c>
      <c r="H60" s="57">
        <v>0</v>
      </c>
      <c r="I60" s="57">
        <v>383946.54</v>
      </c>
      <c r="J60" s="57">
        <v>52292.81</v>
      </c>
      <c r="K60" s="58">
        <v>11347.08</v>
      </c>
      <c r="L60" s="58">
        <v>23282040.370000001</v>
      </c>
      <c r="M60" s="58">
        <v>524028.14</v>
      </c>
      <c r="N60" s="57">
        <v>15148.65</v>
      </c>
      <c r="O60" s="57">
        <v>2872063.79</v>
      </c>
      <c r="P60" s="72">
        <v>5373882.3600000003</v>
      </c>
      <c r="Q60" s="57">
        <v>0</v>
      </c>
      <c r="R60" s="57">
        <v>1973925.51</v>
      </c>
      <c r="S60" s="57">
        <v>7525464.5300000003</v>
      </c>
      <c r="T60" s="57">
        <v>2626447.15</v>
      </c>
      <c r="U60" s="57">
        <v>0</v>
      </c>
      <c r="V60" s="57">
        <v>0</v>
      </c>
      <c r="W60" s="57">
        <v>646888.35</v>
      </c>
      <c r="X60" s="58">
        <v>2085838.1099999999</v>
      </c>
      <c r="Y60" s="58">
        <v>23119658.449999999</v>
      </c>
      <c r="Z60" s="59">
        <v>5.3663946298862529E-2</v>
      </c>
      <c r="AA60" s="58">
        <v>2074491.03</v>
      </c>
      <c r="AB60" s="57">
        <v>0</v>
      </c>
      <c r="AC60" s="57">
        <v>0</v>
      </c>
      <c r="AD60" s="58">
        <v>11347.08</v>
      </c>
      <c r="AE60" s="58">
        <v>12.54</v>
      </c>
      <c r="AF60" s="58">
        <f t="shared" si="23"/>
        <v>11359.62</v>
      </c>
      <c r="AG60" s="58">
        <v>975523.85</v>
      </c>
      <c r="AH60" s="57">
        <v>77950.09</v>
      </c>
      <c r="AI60" s="57">
        <v>257644.77</v>
      </c>
      <c r="AJ60" s="58">
        <v>0</v>
      </c>
      <c r="AK60" s="57">
        <v>209904.64000000001</v>
      </c>
      <c r="AL60" s="57">
        <v>37329.050000000003</v>
      </c>
      <c r="AM60" s="57">
        <v>78932.039999999994</v>
      </c>
      <c r="AN60" s="57">
        <v>12400</v>
      </c>
      <c r="AO60" s="57">
        <v>33850.01</v>
      </c>
      <c r="AP60" s="57">
        <v>93505.84</v>
      </c>
      <c r="AQ60" s="57">
        <v>26649.48</v>
      </c>
      <c r="AR60" s="57">
        <v>9836.9599999999991</v>
      </c>
      <c r="AS60" s="57">
        <v>3135</v>
      </c>
      <c r="AT60" s="57">
        <v>12015.82</v>
      </c>
      <c r="AU60" s="57">
        <v>0</v>
      </c>
      <c r="AV60" s="57">
        <v>73216.28</v>
      </c>
      <c r="AW60" s="57">
        <v>1901893.83</v>
      </c>
      <c r="AX60" s="57">
        <v>0</v>
      </c>
      <c r="AY60" s="59">
        <f t="shared" si="24"/>
        <v>0</v>
      </c>
      <c r="AZ60" s="58">
        <v>650</v>
      </c>
      <c r="BA60" s="59">
        <v>8.881103758776436E-2</v>
      </c>
      <c r="BB60" s="57">
        <v>729742.33</v>
      </c>
      <c r="BC60" s="57">
        <v>495644.58</v>
      </c>
      <c r="BD60" s="58">
        <v>250638</v>
      </c>
      <c r="BE60" s="58">
        <v>5.8207660913467401E-11</v>
      </c>
      <c r="BF60" s="58">
        <v>2052107.12</v>
      </c>
      <c r="BG60" s="58">
        <v>1576633.6625000001</v>
      </c>
      <c r="BH60" s="58">
        <v>0</v>
      </c>
      <c r="BI60" s="58">
        <v>0</v>
      </c>
      <c r="BJ60" s="58">
        <f t="shared" si="25"/>
        <v>0</v>
      </c>
      <c r="BK60" s="58">
        <v>0</v>
      </c>
      <c r="BL60" s="58">
        <v>2936</v>
      </c>
      <c r="BM60" s="58">
        <v>1265</v>
      </c>
      <c r="BN60" s="57">
        <v>19</v>
      </c>
      <c r="BO60" s="57">
        <v>-17</v>
      </c>
      <c r="BP60" s="57">
        <v>-55</v>
      </c>
      <c r="BQ60" s="57">
        <v>-74</v>
      </c>
      <c r="BR60" s="57">
        <v>-188</v>
      </c>
      <c r="BS60" s="57">
        <v>-311</v>
      </c>
      <c r="BT60" s="57">
        <v>0</v>
      </c>
      <c r="BU60" s="57">
        <v>-5</v>
      </c>
      <c r="BV60" s="57">
        <v>-69</v>
      </c>
      <c r="BW60" s="57">
        <v>-486</v>
      </c>
      <c r="BX60" s="57">
        <v>-2</v>
      </c>
      <c r="BY60" s="57">
        <v>3013</v>
      </c>
      <c r="BZ60" s="57">
        <v>52</v>
      </c>
      <c r="CA60" s="57">
        <v>100</v>
      </c>
      <c r="CB60" s="57">
        <v>135</v>
      </c>
      <c r="CC60" s="57">
        <v>33</v>
      </c>
      <c r="CD60" s="57">
        <v>308</v>
      </c>
      <c r="CE60" s="57">
        <v>1</v>
      </c>
      <c r="CF60" s="57">
        <v>9</v>
      </c>
    </row>
    <row r="61" spans="1:84" ht="15.65" customHeight="1" x14ac:dyDescent="0.35">
      <c r="A61" s="41">
        <v>6</v>
      </c>
      <c r="B61" s="42" t="s">
        <v>526</v>
      </c>
      <c r="C61" s="55" t="s">
        <v>521</v>
      </c>
      <c r="D61" s="40" t="s">
        <v>208</v>
      </c>
      <c r="E61" s="40" t="s">
        <v>104</v>
      </c>
      <c r="F61" s="40" t="s">
        <v>205</v>
      </c>
      <c r="G61" s="57">
        <v>18383475.199999999</v>
      </c>
      <c r="H61" s="57">
        <v>30858.73</v>
      </c>
      <c r="I61" s="57">
        <v>421519.69</v>
      </c>
      <c r="J61" s="57">
        <v>0</v>
      </c>
      <c r="K61" s="58">
        <v>4358.6099999999997</v>
      </c>
      <c r="L61" s="58">
        <v>18840212.23</v>
      </c>
      <c r="M61" s="58">
        <v>0</v>
      </c>
      <c r="N61" s="57">
        <v>0</v>
      </c>
      <c r="O61" s="57">
        <v>1291474.6100000001</v>
      </c>
      <c r="P61" s="72">
        <v>8107013.2199999997</v>
      </c>
      <c r="Q61" s="57">
        <v>57195</v>
      </c>
      <c r="R61" s="57">
        <v>1640765.5560000001</v>
      </c>
      <c r="S61" s="57">
        <v>3666233.4</v>
      </c>
      <c r="T61" s="57">
        <v>1951158.84</v>
      </c>
      <c r="U61" s="57">
        <v>0</v>
      </c>
      <c r="V61" s="57">
        <v>0</v>
      </c>
      <c r="W61" s="57">
        <v>541775.72</v>
      </c>
      <c r="X61" s="58">
        <v>1533737.86</v>
      </c>
      <c r="Y61" s="58">
        <v>18789354.206</v>
      </c>
      <c r="Z61" s="59">
        <v>4.875275355669631E-2</v>
      </c>
      <c r="AA61" s="58">
        <v>1529956.11</v>
      </c>
      <c r="AB61" s="57">
        <v>0</v>
      </c>
      <c r="AC61" s="57">
        <v>0</v>
      </c>
      <c r="AD61" s="58">
        <v>3781.75</v>
      </c>
      <c r="AE61" s="58">
        <v>5723.57</v>
      </c>
      <c r="AF61" s="58">
        <f t="shared" si="23"/>
        <v>9505.32</v>
      </c>
      <c r="AG61" s="58">
        <v>609539.28</v>
      </c>
      <c r="AH61" s="57">
        <v>47031.88</v>
      </c>
      <c r="AI61" s="57">
        <v>199243.74</v>
      </c>
      <c r="AJ61" s="58">
        <v>0</v>
      </c>
      <c r="AK61" s="57">
        <v>106186.14</v>
      </c>
      <c r="AL61" s="57">
        <v>18947.36</v>
      </c>
      <c r="AM61" s="57">
        <v>61143.73</v>
      </c>
      <c r="AN61" s="57">
        <v>9300</v>
      </c>
      <c r="AO61" s="57">
        <v>28857.33</v>
      </c>
      <c r="AP61" s="57">
        <v>106652.58</v>
      </c>
      <c r="AQ61" s="57">
        <v>32181.75</v>
      </c>
      <c r="AR61" s="57">
        <v>15265.31</v>
      </c>
      <c r="AS61" s="57">
        <v>2865</v>
      </c>
      <c r="AT61" s="57">
        <v>920.07</v>
      </c>
      <c r="AU61" s="57">
        <v>-230.86</v>
      </c>
      <c r="AV61" s="57">
        <v>78559.069999999992</v>
      </c>
      <c r="AW61" s="57">
        <v>1316462.3799999999</v>
      </c>
      <c r="AX61" s="57">
        <v>0</v>
      </c>
      <c r="AY61" s="59">
        <f t="shared" si="24"/>
        <v>0</v>
      </c>
      <c r="AZ61" s="58">
        <v>0</v>
      </c>
      <c r="BA61" s="59">
        <v>8.3224531453117215E-2</v>
      </c>
      <c r="BB61" s="57">
        <v>232349.35</v>
      </c>
      <c r="BC61" s="57">
        <v>665400.13</v>
      </c>
      <c r="BD61" s="58">
        <v>250638</v>
      </c>
      <c r="BE61" s="58">
        <v>5.8207660913467401E-11</v>
      </c>
      <c r="BF61" s="58">
        <v>1065009.18</v>
      </c>
      <c r="BG61" s="58">
        <v>735893.58499999996</v>
      </c>
      <c r="BH61" s="58">
        <v>0</v>
      </c>
      <c r="BI61" s="58">
        <v>0</v>
      </c>
      <c r="BJ61" s="58">
        <f t="shared" si="25"/>
        <v>0</v>
      </c>
      <c r="BK61" s="58">
        <v>0</v>
      </c>
      <c r="BL61" s="58">
        <v>2028</v>
      </c>
      <c r="BM61" s="58">
        <v>726</v>
      </c>
      <c r="BN61" s="57">
        <v>0</v>
      </c>
      <c r="BO61" s="57">
        <v>0</v>
      </c>
      <c r="BP61" s="57">
        <v>-20</v>
      </c>
      <c r="BQ61" s="57">
        <v>-34</v>
      </c>
      <c r="BR61" s="57">
        <v>-148</v>
      </c>
      <c r="BS61" s="57">
        <v>-316</v>
      </c>
      <c r="BT61" s="57">
        <v>0</v>
      </c>
      <c r="BU61" s="57">
        <v>0</v>
      </c>
      <c r="BV61" s="57">
        <v>69</v>
      </c>
      <c r="BW61" s="57">
        <v>-338</v>
      </c>
      <c r="BX61" s="57">
        <v>0</v>
      </c>
      <c r="BY61" s="57">
        <v>1967</v>
      </c>
      <c r="BZ61" s="57">
        <v>22</v>
      </c>
      <c r="CA61" s="57">
        <v>2</v>
      </c>
      <c r="CB61" s="57">
        <v>62</v>
      </c>
      <c r="CC61" s="57">
        <v>29</v>
      </c>
      <c r="CD61" s="57">
        <v>207</v>
      </c>
      <c r="CE61" s="57">
        <v>0</v>
      </c>
      <c r="CF61" s="57">
        <v>1</v>
      </c>
    </row>
    <row r="62" spans="1:84" ht="15.65" customHeight="1" x14ac:dyDescent="0.35">
      <c r="A62" s="41">
        <v>6</v>
      </c>
      <c r="B62" s="42" t="s">
        <v>206</v>
      </c>
      <c r="C62" s="55" t="s">
        <v>159</v>
      </c>
      <c r="D62" s="40" t="s">
        <v>207</v>
      </c>
      <c r="E62" s="40" t="s">
        <v>101</v>
      </c>
      <c r="F62" s="40" t="s">
        <v>205</v>
      </c>
      <c r="G62" s="57">
        <v>30875329.34</v>
      </c>
      <c r="H62" s="57">
        <v>52016.71</v>
      </c>
      <c r="I62" s="57">
        <v>1185495.6800000002</v>
      </c>
      <c r="J62" s="57">
        <v>0</v>
      </c>
      <c r="K62" s="58">
        <v>0</v>
      </c>
      <c r="L62" s="58">
        <v>32112841.73</v>
      </c>
      <c r="M62" s="58">
        <v>0</v>
      </c>
      <c r="N62" s="57">
        <v>11601869.83</v>
      </c>
      <c r="O62" s="57">
        <v>3391956.73</v>
      </c>
      <c r="P62" s="72">
        <v>5279891.3899999997</v>
      </c>
      <c r="Q62" s="57">
        <v>0</v>
      </c>
      <c r="R62" s="57">
        <v>1120161.1000000001</v>
      </c>
      <c r="S62" s="57">
        <v>4260131.95</v>
      </c>
      <c r="T62" s="57">
        <v>2207820.2999999998</v>
      </c>
      <c r="U62" s="57">
        <v>0</v>
      </c>
      <c r="V62" s="57">
        <v>52016.71</v>
      </c>
      <c r="W62" s="57">
        <v>1257786.55</v>
      </c>
      <c r="X62" s="58">
        <v>3087357.75</v>
      </c>
      <c r="Y62" s="58">
        <v>32258992.309999999</v>
      </c>
      <c r="Z62" s="59">
        <v>4.1425975508169732E-2</v>
      </c>
      <c r="AA62" s="58">
        <v>3087357.75</v>
      </c>
      <c r="AB62" s="57">
        <v>0</v>
      </c>
      <c r="AC62" s="57">
        <v>0</v>
      </c>
      <c r="AD62" s="58">
        <v>0</v>
      </c>
      <c r="AE62" s="58">
        <v>0</v>
      </c>
      <c r="AF62" s="58">
        <f t="shared" si="23"/>
        <v>0</v>
      </c>
      <c r="AG62" s="58">
        <v>1656673.15</v>
      </c>
      <c r="AH62" s="57">
        <v>131115.79</v>
      </c>
      <c r="AI62" s="57">
        <v>396991</v>
      </c>
      <c r="AJ62" s="58">
        <v>0</v>
      </c>
      <c r="AK62" s="57">
        <v>571123.42000000004</v>
      </c>
      <c r="AL62" s="57">
        <v>86096.9</v>
      </c>
      <c r="AM62" s="57">
        <v>189158.63</v>
      </c>
      <c r="AN62" s="57">
        <v>13400</v>
      </c>
      <c r="AO62" s="57">
        <v>11870</v>
      </c>
      <c r="AP62" s="57">
        <v>35238.06</v>
      </c>
      <c r="AQ62" s="57">
        <v>57662.77</v>
      </c>
      <c r="AR62" s="57">
        <v>27772.43</v>
      </c>
      <c r="AS62" s="57">
        <v>2175</v>
      </c>
      <c r="AT62" s="57">
        <v>23097.24</v>
      </c>
      <c r="AU62" s="57">
        <v>12383.76</v>
      </c>
      <c r="AV62" s="57">
        <v>139653.95000000001</v>
      </c>
      <c r="AW62" s="57">
        <v>3354412.1</v>
      </c>
      <c r="AX62" s="57">
        <v>0</v>
      </c>
      <c r="AY62" s="59">
        <f t="shared" si="24"/>
        <v>0</v>
      </c>
      <c r="AZ62" s="58">
        <v>0</v>
      </c>
      <c r="BA62" s="59">
        <v>9.9994326084814483E-2</v>
      </c>
      <c r="BB62" s="57">
        <v>237872.69</v>
      </c>
      <c r="BC62" s="57">
        <v>1043322.79</v>
      </c>
      <c r="BD62" s="58">
        <v>253705</v>
      </c>
      <c r="BE62" s="58">
        <v>0</v>
      </c>
      <c r="BF62" s="58">
        <v>1172707.8359999999</v>
      </c>
      <c r="BG62" s="58">
        <v>334104.81100000098</v>
      </c>
      <c r="BH62" s="58">
        <v>0</v>
      </c>
      <c r="BI62" s="58">
        <v>0</v>
      </c>
      <c r="BJ62" s="58">
        <f t="shared" si="25"/>
        <v>0</v>
      </c>
      <c r="BK62" s="58">
        <v>0</v>
      </c>
      <c r="BL62" s="58">
        <v>2382</v>
      </c>
      <c r="BM62" s="58">
        <v>1240</v>
      </c>
      <c r="BN62" s="57">
        <v>14</v>
      </c>
      <c r="BO62" s="57">
        <v>-12</v>
      </c>
      <c r="BP62" s="57">
        <v>-44</v>
      </c>
      <c r="BQ62" s="57">
        <v>-33</v>
      </c>
      <c r="BR62" s="57">
        <v>-557</v>
      </c>
      <c r="BS62" s="57">
        <v>-352</v>
      </c>
      <c r="BT62" s="57">
        <v>5</v>
      </c>
      <c r="BU62" s="57">
        <v>0</v>
      </c>
      <c r="BV62" s="57">
        <v>-3</v>
      </c>
      <c r="BW62" s="57">
        <v>-429</v>
      </c>
      <c r="BX62" s="57">
        <v>-1</v>
      </c>
      <c r="BY62" s="57">
        <v>2210</v>
      </c>
      <c r="BZ62" s="57">
        <v>15</v>
      </c>
      <c r="CA62" s="57">
        <v>55</v>
      </c>
      <c r="CB62" s="57">
        <v>123</v>
      </c>
      <c r="CC62" s="57">
        <v>37</v>
      </c>
      <c r="CD62" s="57">
        <v>258</v>
      </c>
      <c r="CE62" s="57">
        <v>2</v>
      </c>
      <c r="CF62" s="57">
        <v>9</v>
      </c>
    </row>
    <row r="63" spans="1:84" ht="15.65" customHeight="1" x14ac:dyDescent="0.35">
      <c r="A63" s="41">
        <v>6</v>
      </c>
      <c r="B63" s="42" t="s">
        <v>209</v>
      </c>
      <c r="C63" s="55" t="s">
        <v>210</v>
      </c>
      <c r="D63" s="40" t="s">
        <v>211</v>
      </c>
      <c r="E63" s="40" t="s">
        <v>101</v>
      </c>
      <c r="F63" s="40" t="s">
        <v>205</v>
      </c>
      <c r="G63" s="57">
        <v>26228812.809999999</v>
      </c>
      <c r="H63" s="57">
        <v>51776.73</v>
      </c>
      <c r="I63" s="57">
        <v>233761.9</v>
      </c>
      <c r="J63" s="57">
        <v>0</v>
      </c>
      <c r="K63" s="58">
        <v>23975.31</v>
      </c>
      <c r="L63" s="58">
        <v>26538326.75</v>
      </c>
      <c r="M63" s="58">
        <v>0</v>
      </c>
      <c r="N63" s="57">
        <v>8746141.7200000007</v>
      </c>
      <c r="O63" s="57">
        <v>2042713.73</v>
      </c>
      <c r="P63" s="72">
        <v>4841267.51</v>
      </c>
      <c r="Q63" s="57">
        <v>0</v>
      </c>
      <c r="R63" s="57">
        <v>1359002.05</v>
      </c>
      <c r="S63" s="57">
        <v>4285258.24</v>
      </c>
      <c r="T63" s="57">
        <v>1973853.91</v>
      </c>
      <c r="U63" s="57">
        <v>0</v>
      </c>
      <c r="V63" s="57">
        <v>51776.73</v>
      </c>
      <c r="W63" s="57">
        <v>905251.32</v>
      </c>
      <c r="X63" s="58">
        <v>2356393.0999999996</v>
      </c>
      <c r="Y63" s="58">
        <v>26561658.309999999</v>
      </c>
      <c r="Z63" s="59">
        <v>2.6217758507710975E-2</v>
      </c>
      <c r="AA63" s="58">
        <v>2332417.7999999998</v>
      </c>
      <c r="AB63" s="57">
        <v>0</v>
      </c>
      <c r="AC63" s="57">
        <v>0</v>
      </c>
      <c r="AD63" s="58">
        <v>23975.3</v>
      </c>
      <c r="AE63" s="58">
        <v>4883.37</v>
      </c>
      <c r="AF63" s="58">
        <f t="shared" si="23"/>
        <v>28858.67</v>
      </c>
      <c r="AG63" s="58">
        <v>1317674.5900000001</v>
      </c>
      <c r="AH63" s="57">
        <v>99204.86</v>
      </c>
      <c r="AI63" s="57">
        <v>250041.69</v>
      </c>
      <c r="AJ63" s="58">
        <v>0</v>
      </c>
      <c r="AK63" s="57">
        <v>153332.6</v>
      </c>
      <c r="AL63" s="57">
        <v>22473.13</v>
      </c>
      <c r="AM63" s="57">
        <v>106777.47</v>
      </c>
      <c r="AN63" s="57">
        <v>10300</v>
      </c>
      <c r="AO63" s="57">
        <v>3900</v>
      </c>
      <c r="AP63" s="57">
        <v>43899.16</v>
      </c>
      <c r="AQ63" s="57">
        <v>36530.270000000004</v>
      </c>
      <c r="AR63" s="57">
        <v>13072.8</v>
      </c>
      <c r="AS63" s="57">
        <v>8990</v>
      </c>
      <c r="AT63" s="57">
        <v>18631.009999999998</v>
      </c>
      <c r="AU63" s="57">
        <v>39120.410000000003</v>
      </c>
      <c r="AV63" s="57">
        <v>70237.94</v>
      </c>
      <c r="AW63" s="57">
        <v>2194185.9300000002</v>
      </c>
      <c r="AX63" s="57">
        <v>2633.03</v>
      </c>
      <c r="AY63" s="59">
        <f t="shared" si="24"/>
        <v>1.2000031373822545E-3</v>
      </c>
      <c r="AZ63" s="58">
        <v>0</v>
      </c>
      <c r="BA63" s="59">
        <v>8.8925786191540554E-2</v>
      </c>
      <c r="BB63" s="57">
        <v>182459.88</v>
      </c>
      <c r="BC63" s="57">
        <v>506558.27</v>
      </c>
      <c r="BD63" s="58">
        <v>253705</v>
      </c>
      <c r="BE63" s="58">
        <v>2.91038304567337E-11</v>
      </c>
      <c r="BF63" s="58">
        <v>562825.80000000098</v>
      </c>
      <c r="BG63" s="58">
        <v>14279.3175000008</v>
      </c>
      <c r="BH63" s="58">
        <v>0</v>
      </c>
      <c r="BI63" s="58">
        <v>0</v>
      </c>
      <c r="BJ63" s="58">
        <f t="shared" si="25"/>
        <v>0</v>
      </c>
      <c r="BK63" s="58">
        <v>0</v>
      </c>
      <c r="BL63" s="58">
        <v>2027</v>
      </c>
      <c r="BM63" s="58">
        <v>978</v>
      </c>
      <c r="BN63" s="57">
        <v>1</v>
      </c>
      <c r="BO63" s="57">
        <v>0</v>
      </c>
      <c r="BP63" s="57">
        <v>-47</v>
      </c>
      <c r="BQ63" s="57">
        <v>-44</v>
      </c>
      <c r="BR63" s="57">
        <v>-352</v>
      </c>
      <c r="BS63" s="57">
        <v>-242</v>
      </c>
      <c r="BT63" s="57">
        <v>2</v>
      </c>
      <c r="BU63" s="57">
        <v>0</v>
      </c>
      <c r="BV63" s="57">
        <v>7</v>
      </c>
      <c r="BW63" s="57">
        <v>-390</v>
      </c>
      <c r="BX63" s="57">
        <v>-2</v>
      </c>
      <c r="BY63" s="57">
        <v>1938</v>
      </c>
      <c r="BZ63" s="57">
        <v>1</v>
      </c>
      <c r="CA63" s="57">
        <v>28</v>
      </c>
      <c r="CB63" s="57">
        <v>103</v>
      </c>
      <c r="CC63" s="57">
        <v>40</v>
      </c>
      <c r="CD63" s="57">
        <v>230</v>
      </c>
      <c r="CE63" s="57">
        <v>12</v>
      </c>
      <c r="CF63" s="57">
        <v>7</v>
      </c>
    </row>
    <row r="64" spans="1:84" s="48" customFormat="1" ht="15.65" customHeight="1" x14ac:dyDescent="0.35">
      <c r="A64" s="31">
        <v>7</v>
      </c>
      <c r="B64" s="32" t="s">
        <v>215</v>
      </c>
      <c r="C64" s="53" t="s">
        <v>216</v>
      </c>
      <c r="D64" s="33" t="s">
        <v>217</v>
      </c>
      <c r="E64" s="33" t="s">
        <v>110</v>
      </c>
      <c r="F64" s="33" t="s">
        <v>205</v>
      </c>
      <c r="G64" s="57">
        <v>27166800.140000001</v>
      </c>
      <c r="H64" s="57">
        <v>0</v>
      </c>
      <c r="I64" s="57">
        <v>1093645.95</v>
      </c>
      <c r="J64" s="57">
        <v>0</v>
      </c>
      <c r="K64" s="58">
        <v>0</v>
      </c>
      <c r="L64" s="58">
        <v>28260446.09</v>
      </c>
      <c r="M64" s="58">
        <v>0</v>
      </c>
      <c r="N64" s="57">
        <v>6870757.3200000003</v>
      </c>
      <c r="O64" s="57">
        <v>1190522.81</v>
      </c>
      <c r="P64" s="72">
        <v>7409551.4100000001</v>
      </c>
      <c r="Q64" s="57">
        <v>2514.06</v>
      </c>
      <c r="R64" s="57">
        <v>1133616.5900000001</v>
      </c>
      <c r="S64" s="57">
        <v>5993088.7599999998</v>
      </c>
      <c r="T64" s="57">
        <v>2012630.03</v>
      </c>
      <c r="U64" s="57">
        <v>0</v>
      </c>
      <c r="V64" s="57">
        <v>0</v>
      </c>
      <c r="W64" s="57">
        <v>1176380.9099999999</v>
      </c>
      <c r="X64" s="58">
        <v>1923483.8699999999</v>
      </c>
      <c r="Y64" s="58">
        <v>27712545.760000002</v>
      </c>
      <c r="Z64" s="59">
        <v>6.162288423269565E-2</v>
      </c>
      <c r="AA64" s="58">
        <v>1893028.16</v>
      </c>
      <c r="AB64" s="57">
        <v>0</v>
      </c>
      <c r="AC64" s="57">
        <v>0</v>
      </c>
      <c r="AD64" s="58">
        <v>0</v>
      </c>
      <c r="AE64" s="58">
        <v>0</v>
      </c>
      <c r="AF64" s="58">
        <f t="shared" si="23"/>
        <v>0</v>
      </c>
      <c r="AG64" s="58">
        <v>848088.71</v>
      </c>
      <c r="AH64" s="57">
        <v>63403.37</v>
      </c>
      <c r="AI64" s="57">
        <v>217882.21</v>
      </c>
      <c r="AJ64" s="58">
        <v>0</v>
      </c>
      <c r="AK64" s="57">
        <v>142606.07</v>
      </c>
      <c r="AL64" s="57">
        <v>44098.239999999998</v>
      </c>
      <c r="AM64" s="57">
        <v>85200.56</v>
      </c>
      <c r="AN64" s="57">
        <v>13200</v>
      </c>
      <c r="AO64" s="57">
        <v>3777.72</v>
      </c>
      <c r="AP64" s="57">
        <v>30000</v>
      </c>
      <c r="AQ64" s="57">
        <v>38100.46</v>
      </c>
      <c r="AR64" s="57">
        <v>32043.119999999999</v>
      </c>
      <c r="AS64" s="57">
        <v>21600</v>
      </c>
      <c r="AT64" s="57">
        <v>10550.39</v>
      </c>
      <c r="AU64" s="57">
        <v>13081.77</v>
      </c>
      <c r="AV64" s="57">
        <v>143094.28</v>
      </c>
      <c r="AW64" s="57">
        <v>1706726.9</v>
      </c>
      <c r="AX64" s="57">
        <v>0</v>
      </c>
      <c r="AY64" s="59">
        <f t="shared" si="24"/>
        <v>0</v>
      </c>
      <c r="AZ64" s="58">
        <v>0</v>
      </c>
      <c r="BA64" s="59">
        <v>6.9681675804458582E-2</v>
      </c>
      <c r="BB64" s="57">
        <v>190975.46</v>
      </c>
      <c r="BC64" s="57">
        <v>1483121.12</v>
      </c>
      <c r="BD64" s="58">
        <v>253705</v>
      </c>
      <c r="BE64" s="58">
        <v>0</v>
      </c>
      <c r="BF64" s="58">
        <v>1209860.8</v>
      </c>
      <c r="BG64" s="58">
        <v>0</v>
      </c>
      <c r="BH64" s="58">
        <v>0</v>
      </c>
      <c r="BI64" s="58">
        <v>0</v>
      </c>
      <c r="BJ64" s="58">
        <f t="shared" si="25"/>
        <v>0</v>
      </c>
      <c r="BK64" s="58">
        <v>0</v>
      </c>
      <c r="BL64" s="58">
        <v>3118</v>
      </c>
      <c r="BM64" s="58">
        <v>780</v>
      </c>
      <c r="BN64" s="57">
        <v>2</v>
      </c>
      <c r="BO64" s="57">
        <v>-1</v>
      </c>
      <c r="BP64" s="57">
        <v>-11</v>
      </c>
      <c r="BQ64" s="57">
        <v>-38</v>
      </c>
      <c r="BR64" s="57">
        <v>-125</v>
      </c>
      <c r="BS64" s="57">
        <v>-242</v>
      </c>
      <c r="BT64" s="57">
        <v>2</v>
      </c>
      <c r="BU64" s="57">
        <v>0</v>
      </c>
      <c r="BV64" s="57">
        <v>2</v>
      </c>
      <c r="BW64" s="57">
        <v>-724</v>
      </c>
      <c r="BX64" s="57">
        <v>-7</v>
      </c>
      <c r="BY64" s="57">
        <v>2756</v>
      </c>
      <c r="BZ64" s="57">
        <v>25</v>
      </c>
      <c r="CA64" s="57">
        <v>36</v>
      </c>
      <c r="CB64" s="57">
        <v>114</v>
      </c>
      <c r="CC64" s="57">
        <v>95</v>
      </c>
      <c r="CD64" s="57">
        <v>511</v>
      </c>
      <c r="CE64" s="57">
        <v>4</v>
      </c>
      <c r="CF64" s="57">
        <v>5</v>
      </c>
    </row>
    <row r="65" spans="1:84" s="61" customFormat="1" ht="15.65" customHeight="1" x14ac:dyDescent="0.35">
      <c r="A65" s="37">
        <v>7</v>
      </c>
      <c r="B65" s="49" t="s">
        <v>218</v>
      </c>
      <c r="C65" s="55" t="s">
        <v>138</v>
      </c>
      <c r="D65" s="40" t="s">
        <v>219</v>
      </c>
      <c r="E65" s="40" t="s">
        <v>115</v>
      </c>
      <c r="F65" s="40" t="s">
        <v>205</v>
      </c>
      <c r="G65" s="57">
        <v>57044179.090000004</v>
      </c>
      <c r="H65" s="57">
        <v>529653.23</v>
      </c>
      <c r="I65" s="57">
        <v>2796252.29</v>
      </c>
      <c r="J65" s="57">
        <v>0</v>
      </c>
      <c r="K65" s="58">
        <v>0</v>
      </c>
      <c r="L65" s="58">
        <v>60370084.609999999</v>
      </c>
      <c r="M65" s="58">
        <v>0</v>
      </c>
      <c r="N65" s="57">
        <v>24024322.789999999</v>
      </c>
      <c r="O65" s="57">
        <v>5193460.0999999996</v>
      </c>
      <c r="P65" s="72">
        <v>12198791.16</v>
      </c>
      <c r="Q65" s="57">
        <v>0</v>
      </c>
      <c r="R65" s="57">
        <v>1825463.6</v>
      </c>
      <c r="S65" s="57">
        <v>6709172.5800000001</v>
      </c>
      <c r="T65" s="57">
        <v>3401447.85</v>
      </c>
      <c r="U65" s="57">
        <v>0</v>
      </c>
      <c r="V65" s="57">
        <v>0</v>
      </c>
      <c r="W65" s="57">
        <v>3716191.4</v>
      </c>
      <c r="X65" s="58">
        <v>3780972.88</v>
      </c>
      <c r="Y65" s="58">
        <v>60849822.359999999</v>
      </c>
      <c r="Z65" s="59">
        <v>0.11562619095771823</v>
      </c>
      <c r="AA65" s="58">
        <v>3780972.88</v>
      </c>
      <c r="AB65" s="57">
        <v>0</v>
      </c>
      <c r="AC65" s="57">
        <v>0</v>
      </c>
      <c r="AD65" s="58">
        <v>0</v>
      </c>
      <c r="AE65" s="58">
        <v>0</v>
      </c>
      <c r="AF65" s="58">
        <f>SUM(AD65:AE65)</f>
        <v>0</v>
      </c>
      <c r="AG65" s="58">
        <v>2300907.58</v>
      </c>
      <c r="AH65" s="57">
        <v>171058.7</v>
      </c>
      <c r="AI65" s="57">
        <v>555840.34</v>
      </c>
      <c r="AJ65" s="58">
        <v>0</v>
      </c>
      <c r="AK65" s="57">
        <v>176486.2</v>
      </c>
      <c r="AL65" s="57">
        <v>13115.26</v>
      </c>
      <c r="AM65" s="57">
        <v>129926.66</v>
      </c>
      <c r="AN65" s="57">
        <v>17550</v>
      </c>
      <c r="AO65" s="57">
        <v>4970</v>
      </c>
      <c r="AP65" s="57">
        <v>0</v>
      </c>
      <c r="AQ65" s="57">
        <v>44469.72</v>
      </c>
      <c r="AR65" s="57">
        <v>10421.59</v>
      </c>
      <c r="AS65" s="57">
        <v>2325</v>
      </c>
      <c r="AT65" s="57">
        <v>11457.42</v>
      </c>
      <c r="AU65" s="57">
        <v>1546.82</v>
      </c>
      <c r="AV65" s="57">
        <v>93117.97</v>
      </c>
      <c r="AW65" s="57">
        <v>3533193.26</v>
      </c>
      <c r="AX65" s="57">
        <v>0</v>
      </c>
      <c r="AY65" s="59">
        <f>AX65/AW65</f>
        <v>0</v>
      </c>
      <c r="AZ65" s="58">
        <v>0</v>
      </c>
      <c r="BA65" s="59">
        <v>6.6281484637278523E-2</v>
      </c>
      <c r="BB65" s="57">
        <v>677138.42</v>
      </c>
      <c r="BC65" s="57">
        <v>5979904.5099999998</v>
      </c>
      <c r="BD65" s="58">
        <v>253705</v>
      </c>
      <c r="BE65" s="58">
        <v>2.91038304567337E-11</v>
      </c>
      <c r="BF65" s="58">
        <v>4107379.05</v>
      </c>
      <c r="BG65" s="58">
        <v>3149977.2774999999</v>
      </c>
      <c r="BH65" s="58">
        <v>0</v>
      </c>
      <c r="BI65" s="58">
        <v>0</v>
      </c>
      <c r="BJ65" s="58">
        <f>SUM(BH65:BI65)</f>
        <v>0</v>
      </c>
      <c r="BK65" s="58">
        <v>0</v>
      </c>
      <c r="BL65" s="58">
        <v>3503</v>
      </c>
      <c r="BM65" s="58">
        <v>1355</v>
      </c>
      <c r="BN65" s="57">
        <v>1</v>
      </c>
      <c r="BO65" s="57">
        <v>-1</v>
      </c>
      <c r="BP65" s="57">
        <v>-25</v>
      </c>
      <c r="BQ65" s="57">
        <v>-37</v>
      </c>
      <c r="BR65" s="57">
        <v>-516</v>
      </c>
      <c r="BS65" s="57">
        <v>-388</v>
      </c>
      <c r="BT65" s="57">
        <v>3</v>
      </c>
      <c r="BU65" s="57">
        <v>-1</v>
      </c>
      <c r="BV65" s="57">
        <v>-7</v>
      </c>
      <c r="BW65" s="57">
        <v>-635</v>
      </c>
      <c r="BX65" s="57">
        <v>-1</v>
      </c>
      <c r="BY65" s="57">
        <v>3251</v>
      </c>
      <c r="BZ65" s="57">
        <v>7</v>
      </c>
      <c r="CA65" s="57">
        <v>87</v>
      </c>
      <c r="CB65" s="57">
        <v>98</v>
      </c>
      <c r="CC65" s="57">
        <v>41</v>
      </c>
      <c r="CD65" s="57">
        <v>487</v>
      </c>
      <c r="CE65" s="57">
        <v>3</v>
      </c>
      <c r="CF65" s="57">
        <v>6</v>
      </c>
    </row>
    <row r="66" spans="1:84" s="48" customFormat="1" ht="15.65" customHeight="1" x14ac:dyDescent="0.35">
      <c r="A66" s="31">
        <v>7</v>
      </c>
      <c r="B66" s="32" t="s">
        <v>220</v>
      </c>
      <c r="C66" s="53" t="s">
        <v>221</v>
      </c>
      <c r="D66" s="33" t="s">
        <v>222</v>
      </c>
      <c r="E66" s="33" t="s">
        <v>110</v>
      </c>
      <c r="F66" s="33" t="s">
        <v>205</v>
      </c>
      <c r="G66" s="57">
        <v>6844135.1699999999</v>
      </c>
      <c r="H66" s="57">
        <v>0</v>
      </c>
      <c r="I66" s="57">
        <v>221027.14</v>
      </c>
      <c r="J66" s="57">
        <v>0</v>
      </c>
      <c r="K66" s="58">
        <v>571.42999999999995</v>
      </c>
      <c r="L66" s="58">
        <v>7065733.7400000002</v>
      </c>
      <c r="M66" s="58">
        <v>0</v>
      </c>
      <c r="N66" s="57">
        <v>2290850.9500000002</v>
      </c>
      <c r="O66" s="57">
        <v>493187.52</v>
      </c>
      <c r="P66" s="72">
        <v>1546221.42</v>
      </c>
      <c r="Q66" s="57">
        <v>0</v>
      </c>
      <c r="R66" s="57">
        <v>166359.84</v>
      </c>
      <c r="S66" s="57">
        <v>1421960.46</v>
      </c>
      <c r="T66" s="57">
        <v>310859.3</v>
      </c>
      <c r="U66" s="57">
        <v>0</v>
      </c>
      <c r="V66" s="57">
        <v>0</v>
      </c>
      <c r="W66" s="57">
        <v>259676.38</v>
      </c>
      <c r="X66" s="58">
        <v>601776.59000000008</v>
      </c>
      <c r="Y66" s="58">
        <v>7090892.46</v>
      </c>
      <c r="Z66" s="59">
        <v>1.4247512297451964E-2</v>
      </c>
      <c r="AA66" s="58">
        <v>601205.16</v>
      </c>
      <c r="AB66" s="57">
        <v>0</v>
      </c>
      <c r="AC66" s="57">
        <v>0</v>
      </c>
      <c r="AD66" s="58">
        <v>571.42999999999995</v>
      </c>
      <c r="AE66" s="58">
        <v>411.42</v>
      </c>
      <c r="AF66" s="58">
        <f t="shared" ref="AF66:AF75" si="26">SUM(AD66:AE66)</f>
        <v>982.84999999999991</v>
      </c>
      <c r="AG66" s="58">
        <v>164883.78</v>
      </c>
      <c r="AH66" s="57">
        <v>12739.09</v>
      </c>
      <c r="AI66" s="57">
        <v>38317.82</v>
      </c>
      <c r="AJ66" s="58">
        <v>0</v>
      </c>
      <c r="AK66" s="57">
        <v>31381.02</v>
      </c>
      <c r="AL66" s="57">
        <v>39786.800000000003</v>
      </c>
      <c r="AM66" s="57">
        <v>38815.33</v>
      </c>
      <c r="AN66" s="57">
        <v>3650</v>
      </c>
      <c r="AO66" s="57">
        <v>21189.72</v>
      </c>
      <c r="AP66" s="57">
        <v>0</v>
      </c>
      <c r="AQ66" s="57">
        <v>17141.080000000002</v>
      </c>
      <c r="AR66" s="57">
        <v>4617.91</v>
      </c>
      <c r="AS66" s="57">
        <v>0</v>
      </c>
      <c r="AT66" s="57">
        <v>4262.58</v>
      </c>
      <c r="AU66" s="57">
        <v>13509.41</v>
      </c>
      <c r="AV66" s="57">
        <v>32438.26</v>
      </c>
      <c r="AW66" s="57">
        <v>422732.79999999999</v>
      </c>
      <c r="AX66" s="57">
        <v>0</v>
      </c>
      <c r="AY66" s="59">
        <f t="shared" ref="AY66:AY75" si="27">AX66/AW66</f>
        <v>0</v>
      </c>
      <c r="AZ66" s="58">
        <v>0</v>
      </c>
      <c r="BA66" s="59">
        <v>8.7842385497479886E-2</v>
      </c>
      <c r="BB66" s="57">
        <v>54008.01</v>
      </c>
      <c r="BC66" s="57">
        <v>43503.89</v>
      </c>
      <c r="BD66" s="58">
        <v>253705</v>
      </c>
      <c r="BE66" s="58">
        <v>5.8207660913467401E-11</v>
      </c>
      <c r="BF66" s="58">
        <v>332627.96999999997</v>
      </c>
      <c r="BG66" s="58">
        <v>226944.77</v>
      </c>
      <c r="BH66" s="58">
        <v>0</v>
      </c>
      <c r="BI66" s="58">
        <v>0</v>
      </c>
      <c r="BJ66" s="58">
        <f t="shared" ref="BJ66:BJ75" si="28">SUM(BH66:BI66)</f>
        <v>0</v>
      </c>
      <c r="BK66" s="58">
        <v>0</v>
      </c>
      <c r="BL66" s="58">
        <v>390</v>
      </c>
      <c r="BM66" s="58">
        <v>228</v>
      </c>
      <c r="BN66" s="57">
        <v>0</v>
      </c>
      <c r="BO66" s="57">
        <v>0</v>
      </c>
      <c r="BP66" s="57">
        <v>-15</v>
      </c>
      <c r="BQ66" s="57">
        <v>-16</v>
      </c>
      <c r="BR66" s="57">
        <v>-69</v>
      </c>
      <c r="BS66" s="57">
        <v>-27</v>
      </c>
      <c r="BT66" s="57">
        <v>0</v>
      </c>
      <c r="BU66" s="57">
        <v>0</v>
      </c>
      <c r="BV66" s="57">
        <v>0</v>
      </c>
      <c r="BW66" s="57">
        <v>-84</v>
      </c>
      <c r="BX66" s="57">
        <v>0</v>
      </c>
      <c r="BY66" s="57">
        <v>407</v>
      </c>
      <c r="BZ66" s="57">
        <v>0</v>
      </c>
      <c r="CA66" s="57">
        <v>18</v>
      </c>
      <c r="CB66" s="57">
        <v>43</v>
      </c>
      <c r="CC66" s="57">
        <v>7</v>
      </c>
      <c r="CD66" s="57">
        <v>27</v>
      </c>
      <c r="CE66" s="57">
        <v>5</v>
      </c>
      <c r="CF66" s="57">
        <v>2</v>
      </c>
    </row>
    <row r="67" spans="1:84" s="61" customFormat="1" ht="15.65" customHeight="1" x14ac:dyDescent="0.35">
      <c r="A67" s="31">
        <v>7</v>
      </c>
      <c r="B67" s="32" t="s">
        <v>223</v>
      </c>
      <c r="C67" s="53" t="s">
        <v>224</v>
      </c>
      <c r="D67" s="33" t="s">
        <v>222</v>
      </c>
      <c r="E67" s="33" t="s">
        <v>110</v>
      </c>
      <c r="F67" s="33" t="s">
        <v>205</v>
      </c>
      <c r="G67" s="57">
        <v>10340054.24</v>
      </c>
      <c r="H67" s="57">
        <v>0</v>
      </c>
      <c r="I67" s="57">
        <v>154060.82999999999</v>
      </c>
      <c r="J67" s="57">
        <v>0</v>
      </c>
      <c r="K67" s="58">
        <v>0</v>
      </c>
      <c r="L67" s="58">
        <v>10494115.07</v>
      </c>
      <c r="M67" s="58">
        <v>0</v>
      </c>
      <c r="N67" s="57">
        <v>3493010.57</v>
      </c>
      <c r="O67" s="57">
        <v>890094.6</v>
      </c>
      <c r="P67" s="72">
        <v>1628734.43</v>
      </c>
      <c r="Q67" s="57">
        <v>2532.5100000000002</v>
      </c>
      <c r="R67" s="57">
        <v>306005.59999999998</v>
      </c>
      <c r="S67" s="57">
        <v>2761636.57</v>
      </c>
      <c r="T67" s="57">
        <v>410573.6</v>
      </c>
      <c r="U67" s="57">
        <v>0</v>
      </c>
      <c r="V67" s="57">
        <v>0</v>
      </c>
      <c r="W67" s="57">
        <v>277734.55</v>
      </c>
      <c r="X67" s="58">
        <v>720974.38</v>
      </c>
      <c r="Y67" s="58">
        <v>10491296.810000001</v>
      </c>
      <c r="Z67" s="59">
        <v>1.5762352519342104E-2</v>
      </c>
      <c r="AA67" s="58">
        <v>720974.38</v>
      </c>
      <c r="AB67" s="57">
        <v>0</v>
      </c>
      <c r="AC67" s="57">
        <v>0</v>
      </c>
      <c r="AD67" s="58">
        <v>0</v>
      </c>
      <c r="AE67" s="58">
        <v>0</v>
      </c>
      <c r="AF67" s="58">
        <f t="shared" si="26"/>
        <v>0</v>
      </c>
      <c r="AG67" s="58">
        <v>336128.77</v>
      </c>
      <c r="AH67" s="57">
        <v>25648.01</v>
      </c>
      <c r="AI67" s="57">
        <v>40230.31</v>
      </c>
      <c r="AJ67" s="58">
        <v>61770</v>
      </c>
      <c r="AK67" s="57">
        <v>22362.69</v>
      </c>
      <c r="AL67" s="57">
        <v>38949.03</v>
      </c>
      <c r="AM67" s="57">
        <v>19250.8</v>
      </c>
      <c r="AN67" s="57">
        <v>4400</v>
      </c>
      <c r="AO67" s="57">
        <v>0</v>
      </c>
      <c r="AP67" s="57">
        <v>0</v>
      </c>
      <c r="AQ67" s="57">
        <v>7225.4</v>
      </c>
      <c r="AR67" s="57">
        <v>4994.26</v>
      </c>
      <c r="AS67" s="57">
        <v>0</v>
      </c>
      <c r="AT67" s="57">
        <v>575.37</v>
      </c>
      <c r="AU67" s="57">
        <v>9738.26</v>
      </c>
      <c r="AV67" s="57">
        <v>42395.020000000004</v>
      </c>
      <c r="AW67" s="57">
        <v>613667.92000000004</v>
      </c>
      <c r="AX67" s="57">
        <v>0</v>
      </c>
      <c r="AY67" s="59">
        <f t="shared" si="27"/>
        <v>0</v>
      </c>
      <c r="AZ67" s="58">
        <v>0</v>
      </c>
      <c r="BA67" s="59">
        <v>6.9726363447006445E-2</v>
      </c>
      <c r="BB67" s="57">
        <v>37326.58</v>
      </c>
      <c r="BC67" s="57">
        <v>125657</v>
      </c>
      <c r="BD67" s="58">
        <v>253704.51</v>
      </c>
      <c r="BE67" s="58">
        <v>0</v>
      </c>
      <c r="BF67" s="58">
        <v>404198.36</v>
      </c>
      <c r="BG67" s="58">
        <v>250781.38</v>
      </c>
      <c r="BH67" s="58">
        <v>0</v>
      </c>
      <c r="BI67" s="58">
        <v>0</v>
      </c>
      <c r="BJ67" s="58">
        <f t="shared" si="28"/>
        <v>0</v>
      </c>
      <c r="BK67" s="58">
        <v>0</v>
      </c>
      <c r="BL67" s="58">
        <v>523</v>
      </c>
      <c r="BM67" s="58">
        <v>303</v>
      </c>
      <c r="BN67" s="57">
        <v>0</v>
      </c>
      <c r="BO67" s="57">
        <v>0</v>
      </c>
      <c r="BP67" s="57">
        <v>-10</v>
      </c>
      <c r="BQ67" s="57">
        <v>-11</v>
      </c>
      <c r="BR67" s="57">
        <v>-142</v>
      </c>
      <c r="BS67" s="57">
        <v>-69</v>
      </c>
      <c r="BT67" s="57">
        <v>0</v>
      </c>
      <c r="BU67" s="57">
        <v>0</v>
      </c>
      <c r="BV67" s="57">
        <v>2</v>
      </c>
      <c r="BW67" s="57">
        <v>-100</v>
      </c>
      <c r="BX67" s="57">
        <v>0</v>
      </c>
      <c r="BY67" s="57">
        <v>496</v>
      </c>
      <c r="BZ67" s="57">
        <v>7</v>
      </c>
      <c r="CA67" s="57">
        <v>35</v>
      </c>
      <c r="CB67" s="57">
        <v>56</v>
      </c>
      <c r="CC67" s="57">
        <v>13</v>
      </c>
      <c r="CD67" s="57">
        <v>28</v>
      </c>
      <c r="CE67" s="57">
        <v>0</v>
      </c>
      <c r="CF67" s="57">
        <v>4</v>
      </c>
    </row>
    <row r="68" spans="1:84" s="61" customFormat="1" ht="15.65" customHeight="1" x14ac:dyDescent="0.35">
      <c r="A68" s="37">
        <v>7</v>
      </c>
      <c r="B68" s="49" t="s">
        <v>225</v>
      </c>
      <c r="C68" s="55" t="s">
        <v>226</v>
      </c>
      <c r="D68" s="40" t="s">
        <v>227</v>
      </c>
      <c r="E68" s="40" t="s">
        <v>110</v>
      </c>
      <c r="F68" s="40" t="s">
        <v>205</v>
      </c>
      <c r="G68" s="57">
        <v>1906435.38</v>
      </c>
      <c r="H68" s="57">
        <v>0</v>
      </c>
      <c r="I68" s="57">
        <v>36903.46</v>
      </c>
      <c r="J68" s="57">
        <v>0</v>
      </c>
      <c r="K68" s="58">
        <v>0</v>
      </c>
      <c r="L68" s="58">
        <v>1943338.84</v>
      </c>
      <c r="M68" s="58">
        <v>0</v>
      </c>
      <c r="N68" s="57">
        <v>653255.56999999995</v>
      </c>
      <c r="O68" s="57">
        <v>129482.3</v>
      </c>
      <c r="P68" s="72">
        <v>597665.27</v>
      </c>
      <c r="Q68" s="57">
        <v>0</v>
      </c>
      <c r="R68" s="57">
        <v>81321.48</v>
      </c>
      <c r="S68" s="57">
        <v>136182.16</v>
      </c>
      <c r="T68" s="57">
        <v>99476.78</v>
      </c>
      <c r="U68" s="57">
        <v>0</v>
      </c>
      <c r="V68" s="57">
        <v>0</v>
      </c>
      <c r="W68" s="57">
        <v>59869.1</v>
      </c>
      <c r="X68" s="58">
        <v>190491.45</v>
      </c>
      <c r="Y68" s="58">
        <v>1947744.11</v>
      </c>
      <c r="Z68" s="59">
        <v>1.1299963390314758E-2</v>
      </c>
      <c r="AA68" s="58">
        <v>190491.45</v>
      </c>
      <c r="AB68" s="57">
        <v>0</v>
      </c>
      <c r="AC68" s="57">
        <v>0</v>
      </c>
      <c r="AD68" s="58">
        <v>0</v>
      </c>
      <c r="AE68" s="58">
        <v>0</v>
      </c>
      <c r="AF68" s="58">
        <f t="shared" si="26"/>
        <v>0</v>
      </c>
      <c r="AG68" s="58">
        <v>70832.149999999994</v>
      </c>
      <c r="AH68" s="57">
        <v>5544.05</v>
      </c>
      <c r="AI68" s="57">
        <v>0</v>
      </c>
      <c r="AJ68" s="58">
        <v>0</v>
      </c>
      <c r="AK68" s="57">
        <v>4140</v>
      </c>
      <c r="AL68" s="57">
        <v>0</v>
      </c>
      <c r="AM68" s="57">
        <v>7896.27</v>
      </c>
      <c r="AN68" s="57">
        <v>3250</v>
      </c>
      <c r="AO68" s="57">
        <v>0</v>
      </c>
      <c r="AP68" s="57">
        <v>0</v>
      </c>
      <c r="AQ68" s="57">
        <v>5420.25</v>
      </c>
      <c r="AR68" s="57">
        <v>0</v>
      </c>
      <c r="AS68" s="57">
        <v>0</v>
      </c>
      <c r="AT68" s="57">
        <v>0</v>
      </c>
      <c r="AU68" s="57">
        <v>4012.43</v>
      </c>
      <c r="AV68" s="57">
        <v>16458.689999999999</v>
      </c>
      <c r="AW68" s="57">
        <v>117553.84</v>
      </c>
      <c r="AX68" s="57">
        <v>30726.17</v>
      </c>
      <c r="AY68" s="59">
        <f t="shared" si="27"/>
        <v>0.26137955170158628</v>
      </c>
      <c r="AZ68" s="58">
        <v>0</v>
      </c>
      <c r="BA68" s="59">
        <v>9.9920223889256615E-2</v>
      </c>
      <c r="BB68" s="57">
        <v>14980.35</v>
      </c>
      <c r="BC68" s="57">
        <v>6562.3</v>
      </c>
      <c r="BD68" s="58">
        <v>75989</v>
      </c>
      <c r="BE68" s="58">
        <v>0</v>
      </c>
      <c r="BF68" s="58">
        <v>2380.8499999999499</v>
      </c>
      <c r="BG68" s="58">
        <v>0</v>
      </c>
      <c r="BH68" s="58">
        <v>0</v>
      </c>
      <c r="BI68" s="58">
        <v>0</v>
      </c>
      <c r="BJ68" s="58">
        <f t="shared" si="28"/>
        <v>0</v>
      </c>
      <c r="BK68" s="58">
        <v>0</v>
      </c>
      <c r="BL68" s="58">
        <v>104</v>
      </c>
      <c r="BM68" s="58">
        <v>68</v>
      </c>
      <c r="BN68" s="57">
        <v>0</v>
      </c>
      <c r="BO68" s="57">
        <v>0</v>
      </c>
      <c r="BP68" s="57">
        <v>-4</v>
      </c>
      <c r="BQ68" s="57">
        <v>-3</v>
      </c>
      <c r="BR68" s="57">
        <v>-33</v>
      </c>
      <c r="BS68" s="57">
        <v>-24</v>
      </c>
      <c r="BT68" s="57">
        <v>0</v>
      </c>
      <c r="BU68" s="57">
        <v>-2</v>
      </c>
      <c r="BV68" s="57">
        <v>3</v>
      </c>
      <c r="BW68" s="57">
        <v>-11</v>
      </c>
      <c r="BX68" s="57">
        <v>0</v>
      </c>
      <c r="BY68" s="57">
        <v>98</v>
      </c>
      <c r="BZ68" s="57">
        <v>0</v>
      </c>
      <c r="CA68" s="57">
        <v>1</v>
      </c>
      <c r="CB68" s="57">
        <v>5</v>
      </c>
      <c r="CC68" s="57">
        <v>1</v>
      </c>
      <c r="CD68" s="57">
        <v>3</v>
      </c>
      <c r="CE68" s="57">
        <v>0</v>
      </c>
      <c r="CF68" s="57">
        <v>2</v>
      </c>
    </row>
    <row r="69" spans="1:84" s="48" customFormat="1" ht="15.65" customHeight="1" x14ac:dyDescent="0.35">
      <c r="A69" s="31">
        <v>7</v>
      </c>
      <c r="B69" s="32" t="s">
        <v>228</v>
      </c>
      <c r="C69" s="53" t="s">
        <v>229</v>
      </c>
      <c r="D69" s="33" t="s">
        <v>219</v>
      </c>
      <c r="E69" s="33" t="s">
        <v>115</v>
      </c>
      <c r="F69" s="33" t="s">
        <v>205</v>
      </c>
      <c r="G69" s="57">
        <v>50161197.68</v>
      </c>
      <c r="H69" s="57">
        <v>0</v>
      </c>
      <c r="I69" s="57">
        <v>2692267.76</v>
      </c>
      <c r="J69" s="57">
        <v>0</v>
      </c>
      <c r="K69" s="58">
        <v>0</v>
      </c>
      <c r="L69" s="58">
        <v>52853465.439999998</v>
      </c>
      <c r="M69" s="58">
        <v>0</v>
      </c>
      <c r="N69" s="57">
        <v>22823012.809999999</v>
      </c>
      <c r="O69" s="57">
        <v>4405523.9000000004</v>
      </c>
      <c r="P69" s="72">
        <v>10442525.199999999</v>
      </c>
      <c r="Q69" s="57">
        <v>0</v>
      </c>
      <c r="R69" s="57">
        <v>1830815.29</v>
      </c>
      <c r="S69" s="57">
        <v>5793074.3399999999</v>
      </c>
      <c r="T69" s="57">
        <v>2934654.03</v>
      </c>
      <c r="U69" s="57">
        <v>0</v>
      </c>
      <c r="V69" s="57">
        <v>0</v>
      </c>
      <c r="W69" s="57">
        <v>2692267.76</v>
      </c>
      <c r="X69" s="58">
        <v>3183489.33</v>
      </c>
      <c r="Y69" s="58">
        <v>54105362.659999996</v>
      </c>
      <c r="Z69" s="59">
        <v>0.18952466347888866</v>
      </c>
      <c r="AA69" s="58">
        <v>3183489.33</v>
      </c>
      <c r="AB69" s="57">
        <v>0</v>
      </c>
      <c r="AC69" s="57">
        <v>0</v>
      </c>
      <c r="AD69" s="58">
        <v>0</v>
      </c>
      <c r="AE69" s="58">
        <v>0</v>
      </c>
      <c r="AF69" s="58">
        <f t="shared" si="26"/>
        <v>0</v>
      </c>
      <c r="AG69" s="58">
        <v>1796465.78</v>
      </c>
      <c r="AH69" s="57">
        <v>141053.06</v>
      </c>
      <c r="AI69" s="57">
        <v>520220.83</v>
      </c>
      <c r="AJ69" s="58">
        <v>8160</v>
      </c>
      <c r="AK69" s="57">
        <v>265697.84000000003</v>
      </c>
      <c r="AL69" s="57">
        <v>68696.03</v>
      </c>
      <c r="AM69" s="57">
        <v>134782.26999999999</v>
      </c>
      <c r="AN69" s="57">
        <v>17550</v>
      </c>
      <c r="AO69" s="57">
        <v>4500</v>
      </c>
      <c r="AP69" s="57">
        <v>21457.29</v>
      </c>
      <c r="AQ69" s="57">
        <v>94829.119999999995</v>
      </c>
      <c r="AR69" s="57">
        <v>39164.92</v>
      </c>
      <c r="AS69" s="57">
        <v>5763</v>
      </c>
      <c r="AT69" s="57">
        <v>17808.599999999999</v>
      </c>
      <c r="AU69" s="57">
        <v>4864.95</v>
      </c>
      <c r="AV69" s="57">
        <v>68999.990000000005</v>
      </c>
      <c r="AW69" s="57">
        <v>3210013.68</v>
      </c>
      <c r="AX69" s="57">
        <v>0</v>
      </c>
      <c r="AY69" s="59">
        <f t="shared" si="27"/>
        <v>0</v>
      </c>
      <c r="AZ69" s="58">
        <v>0</v>
      </c>
      <c r="BA69" s="59">
        <v>6.3465177811519918E-2</v>
      </c>
      <c r="BB69" s="57">
        <v>567659.53</v>
      </c>
      <c r="BC69" s="57">
        <v>8939124.5800000001</v>
      </c>
      <c r="BD69" s="58">
        <v>253705</v>
      </c>
      <c r="BE69" s="58">
        <v>0</v>
      </c>
      <c r="BF69" s="58">
        <v>1808111.93</v>
      </c>
      <c r="BG69" s="58">
        <v>0</v>
      </c>
      <c r="BH69" s="58">
        <v>0</v>
      </c>
      <c r="BI69" s="58">
        <v>0</v>
      </c>
      <c r="BJ69" s="58">
        <f t="shared" si="28"/>
        <v>0</v>
      </c>
      <c r="BK69" s="58">
        <v>0</v>
      </c>
      <c r="BL69" s="58">
        <v>3972</v>
      </c>
      <c r="BM69" s="58">
        <v>1255</v>
      </c>
      <c r="BN69" s="57">
        <v>0</v>
      </c>
      <c r="BO69" s="57">
        <v>0</v>
      </c>
      <c r="BP69" s="57">
        <v>-22</v>
      </c>
      <c r="BQ69" s="57">
        <v>-30</v>
      </c>
      <c r="BR69" s="57">
        <v>-468</v>
      </c>
      <c r="BS69" s="57">
        <v>-385</v>
      </c>
      <c r="BT69" s="57">
        <v>0</v>
      </c>
      <c r="BU69" s="57">
        <v>0</v>
      </c>
      <c r="BV69" s="57">
        <v>0</v>
      </c>
      <c r="BW69" s="57">
        <v>-647</v>
      </c>
      <c r="BX69" s="57">
        <v>-2</v>
      </c>
      <c r="BY69" s="57">
        <v>3673</v>
      </c>
      <c r="BZ69" s="57">
        <v>0</v>
      </c>
      <c r="CA69" s="57">
        <v>56</v>
      </c>
      <c r="CB69" s="57">
        <v>69</v>
      </c>
      <c r="CC69" s="57">
        <v>44</v>
      </c>
      <c r="CD69" s="57">
        <v>471</v>
      </c>
      <c r="CE69" s="57">
        <v>20</v>
      </c>
      <c r="CF69" s="57">
        <v>6</v>
      </c>
    </row>
    <row r="70" spans="1:84" s="61" customFormat="1" ht="15.65" customHeight="1" x14ac:dyDescent="0.35">
      <c r="A70" s="37">
        <v>7</v>
      </c>
      <c r="B70" s="49" t="s">
        <v>557</v>
      </c>
      <c r="C70" s="55" t="s">
        <v>558</v>
      </c>
      <c r="D70" s="40" t="s">
        <v>214</v>
      </c>
      <c r="E70" s="40" t="s">
        <v>115</v>
      </c>
      <c r="F70" s="40" t="s">
        <v>205</v>
      </c>
      <c r="G70" s="57">
        <v>23699522.66</v>
      </c>
      <c r="H70" s="57">
        <v>316744.03999999998</v>
      </c>
      <c r="I70" s="57">
        <v>735708.93</v>
      </c>
      <c r="J70" s="57">
        <v>0</v>
      </c>
      <c r="K70" s="58">
        <v>0</v>
      </c>
      <c r="L70" s="58">
        <v>24751975.629999999</v>
      </c>
      <c r="M70" s="58">
        <v>0</v>
      </c>
      <c r="N70" s="57">
        <v>7481360.1399999997</v>
      </c>
      <c r="O70" s="57">
        <v>1556981.31</v>
      </c>
      <c r="P70" s="72">
        <v>6279618.5499999998</v>
      </c>
      <c r="Q70" s="57">
        <v>0</v>
      </c>
      <c r="R70" s="57">
        <v>777040.41</v>
      </c>
      <c r="S70" s="57">
        <v>3342578.75</v>
      </c>
      <c r="T70" s="57">
        <v>1354186.59</v>
      </c>
      <c r="U70" s="57">
        <v>0</v>
      </c>
      <c r="V70" s="57">
        <v>0</v>
      </c>
      <c r="W70" s="57">
        <v>1047951.81</v>
      </c>
      <c r="X70" s="58">
        <v>2368999.46</v>
      </c>
      <c r="Y70" s="58">
        <v>24208717.02</v>
      </c>
      <c r="Z70" s="59">
        <v>0.14648098240847732</v>
      </c>
      <c r="AA70" s="58">
        <v>2368990.5699999998</v>
      </c>
      <c r="AB70" s="57">
        <v>0</v>
      </c>
      <c r="AC70" s="57">
        <v>0</v>
      </c>
      <c r="AD70" s="58">
        <v>0</v>
      </c>
      <c r="AE70" s="58">
        <v>0</v>
      </c>
      <c r="AF70" s="58">
        <f t="shared" si="26"/>
        <v>0</v>
      </c>
      <c r="AG70" s="58">
        <v>1166052.95</v>
      </c>
      <c r="AH70" s="57">
        <v>93098.84</v>
      </c>
      <c r="AI70" s="57">
        <v>246592.54</v>
      </c>
      <c r="AJ70" s="58">
        <v>0</v>
      </c>
      <c r="AK70" s="57">
        <v>133717.56</v>
      </c>
      <c r="AL70" s="57">
        <v>0</v>
      </c>
      <c r="AM70" s="57">
        <v>130467.78</v>
      </c>
      <c r="AN70" s="57">
        <v>9200</v>
      </c>
      <c r="AO70" s="57">
        <v>15032.25</v>
      </c>
      <c r="AP70" s="57">
        <v>24807.119999999999</v>
      </c>
      <c r="AQ70" s="57">
        <v>36524.810000000005</v>
      </c>
      <c r="AR70" s="57">
        <v>36312.58</v>
      </c>
      <c r="AS70" s="57">
        <v>0</v>
      </c>
      <c r="AT70" s="57">
        <v>39090.99</v>
      </c>
      <c r="AU70" s="57">
        <v>14705.79</v>
      </c>
      <c r="AV70" s="57">
        <v>85244.430000000008</v>
      </c>
      <c r="AW70" s="57">
        <v>2030847.64</v>
      </c>
      <c r="AX70" s="57">
        <v>0</v>
      </c>
      <c r="AY70" s="59">
        <f t="shared" si="27"/>
        <v>0</v>
      </c>
      <c r="AZ70" s="58">
        <v>0</v>
      </c>
      <c r="BA70" s="59">
        <v>9.9959421292411796E-2</v>
      </c>
      <c r="BB70" s="57">
        <v>684929.51</v>
      </c>
      <c r="BC70" s="57">
        <v>2832996.83</v>
      </c>
      <c r="BD70" s="58">
        <v>250638</v>
      </c>
      <c r="BE70" s="58">
        <v>5.8207660913467401E-11</v>
      </c>
      <c r="BF70" s="58">
        <v>903597.429999999</v>
      </c>
      <c r="BG70" s="58">
        <v>395885.51999999897</v>
      </c>
      <c r="BH70" s="58">
        <v>0</v>
      </c>
      <c r="BI70" s="58">
        <v>0</v>
      </c>
      <c r="BJ70" s="58">
        <f t="shared" si="28"/>
        <v>0</v>
      </c>
      <c r="BK70" s="58">
        <v>0</v>
      </c>
      <c r="BL70" s="58">
        <v>1783</v>
      </c>
      <c r="BM70" s="58">
        <v>606</v>
      </c>
      <c r="BN70" s="57">
        <v>8</v>
      </c>
      <c r="BO70" s="57">
        <v>-9</v>
      </c>
      <c r="BP70" s="57">
        <v>-4</v>
      </c>
      <c r="BQ70" s="57">
        <v>-15</v>
      </c>
      <c r="BR70" s="57">
        <v>-136</v>
      </c>
      <c r="BS70" s="57">
        <v>-122</v>
      </c>
      <c r="BT70" s="57">
        <v>0</v>
      </c>
      <c r="BU70" s="57">
        <v>-1</v>
      </c>
      <c r="BV70" s="57">
        <v>1</v>
      </c>
      <c r="BW70" s="57">
        <v>-347</v>
      </c>
      <c r="BX70" s="57">
        <v>-2</v>
      </c>
      <c r="BY70" s="57">
        <v>1762</v>
      </c>
      <c r="BZ70" s="57">
        <v>11</v>
      </c>
      <c r="CA70" s="57">
        <v>76</v>
      </c>
      <c r="CB70" s="57">
        <v>73</v>
      </c>
      <c r="CC70" s="57">
        <v>37</v>
      </c>
      <c r="CD70" s="57">
        <v>233</v>
      </c>
      <c r="CE70" s="57">
        <v>0</v>
      </c>
      <c r="CF70" s="57">
        <v>4</v>
      </c>
    </row>
    <row r="71" spans="1:84" s="61" customFormat="1" ht="15.65" customHeight="1" x14ac:dyDescent="0.35">
      <c r="A71" s="31">
        <v>7</v>
      </c>
      <c r="B71" s="32" t="s">
        <v>230</v>
      </c>
      <c r="C71" s="53" t="s">
        <v>231</v>
      </c>
      <c r="D71" s="33" t="s">
        <v>232</v>
      </c>
      <c r="E71" s="33" t="s">
        <v>110</v>
      </c>
      <c r="F71" s="33" t="s">
        <v>205</v>
      </c>
      <c r="G71" s="57">
        <v>17423904.010000002</v>
      </c>
      <c r="H71" s="57">
        <v>0</v>
      </c>
      <c r="I71" s="57">
        <v>260610.61</v>
      </c>
      <c r="J71" s="57">
        <v>0</v>
      </c>
      <c r="K71" s="58">
        <v>0</v>
      </c>
      <c r="L71" s="58">
        <v>17684514.620000001</v>
      </c>
      <c r="M71" s="58">
        <v>0</v>
      </c>
      <c r="N71" s="57">
        <v>6616937.1299999999</v>
      </c>
      <c r="O71" s="57">
        <v>1696577.47</v>
      </c>
      <c r="P71" s="72">
        <v>2737850.7</v>
      </c>
      <c r="Q71" s="57">
        <v>5529.48</v>
      </c>
      <c r="R71" s="57">
        <v>394288.45</v>
      </c>
      <c r="S71" s="57">
        <v>2422670.1800000002</v>
      </c>
      <c r="T71" s="57">
        <v>1214052.02</v>
      </c>
      <c r="U71" s="57">
        <v>0</v>
      </c>
      <c r="V71" s="57">
        <v>0</v>
      </c>
      <c r="W71" s="57">
        <v>808161.29</v>
      </c>
      <c r="X71" s="58">
        <v>1741794.28</v>
      </c>
      <c r="Y71" s="58">
        <v>17637861</v>
      </c>
      <c r="Z71" s="59">
        <v>0.10874666543804036</v>
      </c>
      <c r="AA71" s="58">
        <v>1741794.28</v>
      </c>
      <c r="AB71" s="57">
        <v>0</v>
      </c>
      <c r="AC71" s="57">
        <v>0</v>
      </c>
      <c r="AD71" s="58">
        <v>0</v>
      </c>
      <c r="AE71" s="58">
        <v>0</v>
      </c>
      <c r="AF71" s="58">
        <f t="shared" si="26"/>
        <v>0</v>
      </c>
      <c r="AG71" s="58">
        <v>842981.44</v>
      </c>
      <c r="AH71" s="57">
        <v>70985.87</v>
      </c>
      <c r="AI71" s="57">
        <v>203613.97</v>
      </c>
      <c r="AJ71" s="58">
        <v>360</v>
      </c>
      <c r="AK71" s="57">
        <v>258723.8</v>
      </c>
      <c r="AL71" s="57">
        <v>6937.64</v>
      </c>
      <c r="AM71" s="57">
        <v>83201.95</v>
      </c>
      <c r="AN71" s="57">
        <v>7050</v>
      </c>
      <c r="AO71" s="57">
        <v>0</v>
      </c>
      <c r="AP71" s="57">
        <v>24854.07</v>
      </c>
      <c r="AQ71" s="57">
        <v>36076.379999999997</v>
      </c>
      <c r="AR71" s="57">
        <v>21213.61</v>
      </c>
      <c r="AS71" s="57">
        <v>1395</v>
      </c>
      <c r="AT71" s="57">
        <v>1298.95</v>
      </c>
      <c r="AU71" s="57">
        <v>13101.98</v>
      </c>
      <c r="AV71" s="57">
        <v>74952.600000000006</v>
      </c>
      <c r="AW71" s="57">
        <v>1646747.26</v>
      </c>
      <c r="AX71" s="57">
        <v>0</v>
      </c>
      <c r="AY71" s="59">
        <f t="shared" si="27"/>
        <v>0</v>
      </c>
      <c r="AZ71" s="58">
        <v>0</v>
      </c>
      <c r="BA71" s="59">
        <v>9.9965787173778159E-2</v>
      </c>
      <c r="BB71" s="57">
        <v>724191.04</v>
      </c>
      <c r="BC71" s="57">
        <v>1170600.42</v>
      </c>
      <c r="BD71" s="58">
        <v>253704.32000000001</v>
      </c>
      <c r="BE71" s="58">
        <v>0</v>
      </c>
      <c r="BF71" s="58">
        <v>485680.36999999901</v>
      </c>
      <c r="BG71" s="58">
        <v>0</v>
      </c>
      <c r="BH71" s="58">
        <v>0</v>
      </c>
      <c r="BI71" s="58">
        <v>0</v>
      </c>
      <c r="BJ71" s="58">
        <f t="shared" si="28"/>
        <v>0</v>
      </c>
      <c r="BK71" s="58">
        <v>0</v>
      </c>
      <c r="BL71" s="58">
        <v>1242</v>
      </c>
      <c r="BM71" s="58">
        <v>706</v>
      </c>
      <c r="BN71" s="57">
        <v>0</v>
      </c>
      <c r="BO71" s="57">
        <v>1</v>
      </c>
      <c r="BP71" s="57">
        <v>-43</v>
      </c>
      <c r="BQ71" s="57">
        <v>-34</v>
      </c>
      <c r="BR71" s="57">
        <v>-258</v>
      </c>
      <c r="BS71" s="57">
        <v>-196</v>
      </c>
      <c r="BT71" s="57">
        <v>0</v>
      </c>
      <c r="BU71" s="57">
        <v>0</v>
      </c>
      <c r="BV71" s="57">
        <v>0</v>
      </c>
      <c r="BW71" s="57">
        <v>-188</v>
      </c>
      <c r="BX71" s="57">
        <v>-3</v>
      </c>
      <c r="BY71" s="57">
        <v>1227</v>
      </c>
      <c r="BZ71" s="57">
        <v>4</v>
      </c>
      <c r="CA71" s="57">
        <v>7</v>
      </c>
      <c r="CB71" s="57">
        <v>93</v>
      </c>
      <c r="CC71" s="57">
        <v>13</v>
      </c>
      <c r="CD71" s="57">
        <v>72</v>
      </c>
      <c r="CE71" s="57">
        <v>1</v>
      </c>
      <c r="CF71" s="57">
        <v>9</v>
      </c>
    </row>
    <row r="72" spans="1:84" s="48" customFormat="1" ht="15.65" customHeight="1" x14ac:dyDescent="0.35">
      <c r="A72" s="40">
        <v>8</v>
      </c>
      <c r="B72" s="36" t="s">
        <v>233</v>
      </c>
      <c r="C72" s="52" t="s">
        <v>234</v>
      </c>
      <c r="D72" s="38" t="s">
        <v>235</v>
      </c>
      <c r="E72" s="38" t="s">
        <v>110</v>
      </c>
      <c r="F72" s="38" t="s">
        <v>236</v>
      </c>
      <c r="G72" s="57">
        <v>34288117.289999999</v>
      </c>
      <c r="H72" s="57">
        <v>0</v>
      </c>
      <c r="I72" s="57">
        <v>3295159.03</v>
      </c>
      <c r="J72" s="57">
        <v>0</v>
      </c>
      <c r="K72" s="58">
        <v>0</v>
      </c>
      <c r="L72" s="58">
        <v>37583276.32</v>
      </c>
      <c r="M72" s="58">
        <v>0</v>
      </c>
      <c r="N72" s="57">
        <v>7602940.7800000003</v>
      </c>
      <c r="O72" s="57">
        <v>2086332.84</v>
      </c>
      <c r="P72" s="72">
        <v>8107919.7400000002</v>
      </c>
      <c r="Q72" s="57">
        <v>51711.5</v>
      </c>
      <c r="R72" s="57">
        <v>994801.39</v>
      </c>
      <c r="S72" s="57">
        <v>7661612.0999999996</v>
      </c>
      <c r="T72" s="57">
        <v>2969584.48</v>
      </c>
      <c r="U72" s="57">
        <v>0</v>
      </c>
      <c r="V72" s="57">
        <v>0</v>
      </c>
      <c r="W72" s="57">
        <v>3293395.73</v>
      </c>
      <c r="X72" s="58">
        <v>4926389.91</v>
      </c>
      <c r="Y72" s="58">
        <v>37694688.469999999</v>
      </c>
      <c r="Z72" s="59">
        <v>0.10060461298661173</v>
      </c>
      <c r="AA72" s="58">
        <v>3428827.95</v>
      </c>
      <c r="AB72" s="57">
        <v>0</v>
      </c>
      <c r="AC72" s="57">
        <v>0</v>
      </c>
      <c r="AD72" s="58">
        <v>0</v>
      </c>
      <c r="AE72" s="58">
        <v>0</v>
      </c>
      <c r="AF72" s="58">
        <f t="shared" si="26"/>
        <v>0</v>
      </c>
      <c r="AG72" s="58">
        <v>1889643.71</v>
      </c>
      <c r="AH72" s="57">
        <v>143253.1</v>
      </c>
      <c r="AI72" s="57">
        <v>583528.06999999995</v>
      </c>
      <c r="AJ72" s="58">
        <v>5794.37</v>
      </c>
      <c r="AK72" s="57">
        <v>352671.17</v>
      </c>
      <c r="AL72" s="57">
        <v>0</v>
      </c>
      <c r="AM72" s="57">
        <v>85463.92</v>
      </c>
      <c r="AN72" s="57">
        <v>9150</v>
      </c>
      <c r="AO72" s="57">
        <v>0</v>
      </c>
      <c r="AP72" s="57">
        <v>0</v>
      </c>
      <c r="AQ72" s="57">
        <v>52933.91</v>
      </c>
      <c r="AR72" s="57">
        <v>26884.68</v>
      </c>
      <c r="AS72" s="57">
        <v>4560</v>
      </c>
      <c r="AT72" s="57">
        <v>9383.08</v>
      </c>
      <c r="AU72" s="57">
        <v>24052.73</v>
      </c>
      <c r="AV72" s="57">
        <v>112549.02</v>
      </c>
      <c r="AW72" s="57">
        <v>3299867.76</v>
      </c>
      <c r="AX72" s="57">
        <v>0</v>
      </c>
      <c r="AY72" s="59">
        <f t="shared" si="27"/>
        <v>0</v>
      </c>
      <c r="AZ72" s="58">
        <v>0</v>
      </c>
      <c r="BA72" s="59">
        <v>0.100000473079343</v>
      </c>
      <c r="BB72" s="57">
        <v>587865.57999999996</v>
      </c>
      <c r="BC72" s="57">
        <v>2861677.19</v>
      </c>
      <c r="BD72" s="58">
        <v>253705</v>
      </c>
      <c r="BE72" s="58">
        <v>2.91038304567337E-11</v>
      </c>
      <c r="BF72" s="58">
        <v>674487.58999999904</v>
      </c>
      <c r="BG72" s="58">
        <v>0</v>
      </c>
      <c r="BH72" s="58">
        <v>0</v>
      </c>
      <c r="BI72" s="58">
        <v>0</v>
      </c>
      <c r="BJ72" s="58">
        <f t="shared" si="28"/>
        <v>0</v>
      </c>
      <c r="BK72" s="58">
        <v>0</v>
      </c>
      <c r="BL72" s="58">
        <v>5320</v>
      </c>
      <c r="BM72" s="58">
        <v>2540</v>
      </c>
      <c r="BN72" s="57">
        <v>0</v>
      </c>
      <c r="BO72" s="57">
        <v>3</v>
      </c>
      <c r="BP72" s="57">
        <v>-31</v>
      </c>
      <c r="BQ72" s="57">
        <v>-59</v>
      </c>
      <c r="BR72" s="57">
        <v>-1097</v>
      </c>
      <c r="BS72" s="57">
        <v>-820</v>
      </c>
      <c r="BT72" s="57">
        <v>0</v>
      </c>
      <c r="BU72" s="57">
        <v>0</v>
      </c>
      <c r="BV72" s="57">
        <v>4</v>
      </c>
      <c r="BW72" s="57">
        <v>-754</v>
      </c>
      <c r="BX72" s="57">
        <v>0</v>
      </c>
      <c r="BY72" s="57">
        <v>5106</v>
      </c>
      <c r="BZ72" s="57">
        <v>181</v>
      </c>
      <c r="CA72" s="57">
        <v>77</v>
      </c>
      <c r="CB72" s="57">
        <v>313</v>
      </c>
      <c r="CC72" s="57">
        <v>108</v>
      </c>
      <c r="CD72" s="57">
        <v>330</v>
      </c>
      <c r="CE72" s="57">
        <v>0</v>
      </c>
      <c r="CF72" s="57">
        <v>4</v>
      </c>
    </row>
    <row r="73" spans="1:84" s="48" customFormat="1" ht="15.65" customHeight="1" x14ac:dyDescent="0.35">
      <c r="A73" s="40">
        <v>8</v>
      </c>
      <c r="B73" s="36" t="s">
        <v>237</v>
      </c>
      <c r="C73" s="52" t="s">
        <v>238</v>
      </c>
      <c r="D73" s="38" t="s">
        <v>239</v>
      </c>
      <c r="E73" s="38" t="s">
        <v>104</v>
      </c>
      <c r="F73" s="38" t="s">
        <v>240</v>
      </c>
      <c r="G73" s="57">
        <v>36435332.619999997</v>
      </c>
      <c r="H73" s="57">
        <v>0</v>
      </c>
      <c r="I73" s="57">
        <v>1583469.0699999998</v>
      </c>
      <c r="J73" s="57">
        <v>0</v>
      </c>
      <c r="K73" s="58">
        <v>0</v>
      </c>
      <c r="L73" s="58">
        <v>38018801.689999998</v>
      </c>
      <c r="M73" s="58">
        <v>0</v>
      </c>
      <c r="N73" s="57">
        <v>103777.07</v>
      </c>
      <c r="O73" s="57">
        <v>1839021.93</v>
      </c>
      <c r="P73" s="72">
        <v>14371879.1</v>
      </c>
      <c r="Q73" s="57">
        <v>0</v>
      </c>
      <c r="R73" s="57">
        <v>1764177.72</v>
      </c>
      <c r="S73" s="57">
        <v>11415091.869999999</v>
      </c>
      <c r="T73" s="57">
        <v>4188651.67</v>
      </c>
      <c r="U73" s="57">
        <v>0</v>
      </c>
      <c r="V73" s="57">
        <v>0</v>
      </c>
      <c r="W73" s="57">
        <v>1573465.42</v>
      </c>
      <c r="X73" s="58">
        <v>2925081.3899999997</v>
      </c>
      <c r="Y73" s="58">
        <v>38181146.170000002</v>
      </c>
      <c r="Z73" s="59">
        <v>4.7436258865145506E-2</v>
      </c>
      <c r="AA73" s="58">
        <v>2915326.09</v>
      </c>
      <c r="AB73" s="58">
        <v>3532</v>
      </c>
      <c r="AC73" s="58">
        <v>43958.33</v>
      </c>
      <c r="AD73" s="58">
        <v>0</v>
      </c>
      <c r="AE73" s="58">
        <v>0</v>
      </c>
      <c r="AF73" s="58">
        <f t="shared" si="26"/>
        <v>0</v>
      </c>
      <c r="AG73" s="58">
        <v>1583915.48</v>
      </c>
      <c r="AH73" s="57">
        <v>116880.65</v>
      </c>
      <c r="AI73" s="57">
        <v>422877.17</v>
      </c>
      <c r="AJ73" s="57">
        <v>0</v>
      </c>
      <c r="AK73" s="57">
        <v>133149.51</v>
      </c>
      <c r="AL73" s="57">
        <v>4402.54</v>
      </c>
      <c r="AM73" s="57">
        <v>131580.28</v>
      </c>
      <c r="AN73" s="57">
        <v>9150</v>
      </c>
      <c r="AO73" s="57">
        <v>0</v>
      </c>
      <c r="AP73" s="57">
        <v>0</v>
      </c>
      <c r="AQ73" s="57">
        <v>40404.51</v>
      </c>
      <c r="AR73" s="57">
        <v>27918.26</v>
      </c>
      <c r="AS73" s="57">
        <v>0</v>
      </c>
      <c r="AT73" s="57">
        <v>25311.67</v>
      </c>
      <c r="AU73" s="57">
        <v>56387.01</v>
      </c>
      <c r="AV73" s="57">
        <v>125552.9</v>
      </c>
      <c r="AW73" s="57">
        <v>2677529.98</v>
      </c>
      <c r="AX73" s="57">
        <v>0</v>
      </c>
      <c r="AY73" s="59">
        <f t="shared" si="27"/>
        <v>0</v>
      </c>
      <c r="AZ73" s="58">
        <v>0</v>
      </c>
      <c r="BA73" s="59">
        <v>8.0014112500177301E-2</v>
      </c>
      <c r="BB73" s="57">
        <v>690967.05</v>
      </c>
      <c r="BC73" s="57">
        <v>1037388.82</v>
      </c>
      <c r="BD73" s="58">
        <v>253705</v>
      </c>
      <c r="BE73" s="58">
        <v>0</v>
      </c>
      <c r="BF73" s="58">
        <v>930375.13000000198</v>
      </c>
      <c r="BG73" s="58">
        <v>260992.63</v>
      </c>
      <c r="BH73" s="58">
        <v>0</v>
      </c>
      <c r="BI73" s="58">
        <v>0</v>
      </c>
      <c r="BJ73" s="58">
        <f t="shared" si="28"/>
        <v>0</v>
      </c>
      <c r="BK73" s="58">
        <v>0</v>
      </c>
      <c r="BL73" s="58">
        <v>5825</v>
      </c>
      <c r="BM73" s="58">
        <v>1603</v>
      </c>
      <c r="BN73" s="57">
        <v>1</v>
      </c>
      <c r="BO73" s="57">
        <v>-2</v>
      </c>
      <c r="BP73" s="57">
        <v>-25</v>
      </c>
      <c r="BQ73" s="57">
        <v>-93</v>
      </c>
      <c r="BR73" s="57">
        <v>-126</v>
      </c>
      <c r="BS73" s="57">
        <v>-365</v>
      </c>
      <c r="BT73" s="57">
        <v>1</v>
      </c>
      <c r="BU73" s="57">
        <v>-1</v>
      </c>
      <c r="BV73" s="57">
        <v>23</v>
      </c>
      <c r="BW73" s="57">
        <v>-1264</v>
      </c>
      <c r="BX73" s="57">
        <v>-11</v>
      </c>
      <c r="BY73" s="57">
        <v>5566</v>
      </c>
      <c r="BZ73" s="57">
        <v>33</v>
      </c>
      <c r="CA73" s="57">
        <v>155</v>
      </c>
      <c r="CB73" s="57">
        <v>153</v>
      </c>
      <c r="CC73" s="57">
        <v>109</v>
      </c>
      <c r="CD73" s="57">
        <v>832</v>
      </c>
      <c r="CE73" s="57">
        <v>165</v>
      </c>
      <c r="CF73" s="57">
        <v>7</v>
      </c>
    </row>
    <row r="74" spans="1:84" s="48" customFormat="1" ht="15.65" customHeight="1" x14ac:dyDescent="0.35">
      <c r="A74" s="40">
        <v>8</v>
      </c>
      <c r="B74" s="36" t="s">
        <v>241</v>
      </c>
      <c r="C74" s="52" t="s">
        <v>242</v>
      </c>
      <c r="D74" s="38" t="s">
        <v>243</v>
      </c>
      <c r="E74" s="38" t="s">
        <v>130</v>
      </c>
      <c r="F74" s="38" t="s">
        <v>236</v>
      </c>
      <c r="G74" s="57">
        <v>105699386.64</v>
      </c>
      <c r="H74" s="57">
        <v>1013573.13</v>
      </c>
      <c r="I74" s="57">
        <v>6884430.4500000002</v>
      </c>
      <c r="J74" s="57">
        <v>0</v>
      </c>
      <c r="K74" s="58">
        <v>0</v>
      </c>
      <c r="L74" s="58">
        <v>113597390.22</v>
      </c>
      <c r="M74" s="58">
        <v>0</v>
      </c>
      <c r="N74" s="57">
        <v>32390753.66</v>
      </c>
      <c r="O74" s="57">
        <v>3517954.33</v>
      </c>
      <c r="P74" s="72">
        <v>25782666.539999999</v>
      </c>
      <c r="Q74" s="57">
        <v>1485621.63</v>
      </c>
      <c r="R74" s="57">
        <v>2132363.59</v>
      </c>
      <c r="S74" s="57">
        <v>28610588.050000001</v>
      </c>
      <c r="T74" s="57">
        <v>6795933.2599999998</v>
      </c>
      <c r="U74" s="57">
        <v>0</v>
      </c>
      <c r="V74" s="57">
        <v>0</v>
      </c>
      <c r="W74" s="57">
        <v>7120502.6799999997</v>
      </c>
      <c r="X74" s="58">
        <v>5785939.6600000001</v>
      </c>
      <c r="Y74" s="58">
        <v>113622323.40000001</v>
      </c>
      <c r="Z74" s="59">
        <v>2.7851452311001248E-2</v>
      </c>
      <c r="AA74" s="58">
        <v>5086793.95</v>
      </c>
      <c r="AB74" s="57">
        <v>0</v>
      </c>
      <c r="AC74" s="57">
        <v>0</v>
      </c>
      <c r="AD74" s="58">
        <v>0</v>
      </c>
      <c r="AE74" s="58">
        <v>0</v>
      </c>
      <c r="AF74" s="58">
        <f t="shared" si="26"/>
        <v>0</v>
      </c>
      <c r="AG74" s="58">
        <v>3084976.04</v>
      </c>
      <c r="AH74" s="57">
        <v>238853.2</v>
      </c>
      <c r="AI74" s="57">
        <v>776708.7</v>
      </c>
      <c r="AJ74" s="57">
        <v>0</v>
      </c>
      <c r="AK74" s="57">
        <v>425893.18</v>
      </c>
      <c r="AL74" s="57">
        <v>8162.14</v>
      </c>
      <c r="AM74" s="57">
        <v>81955.06</v>
      </c>
      <c r="AN74" s="57">
        <v>9150</v>
      </c>
      <c r="AO74" s="57">
        <v>43373.27</v>
      </c>
      <c r="AP74" s="57">
        <v>0</v>
      </c>
      <c r="AQ74" s="57">
        <v>269891.73</v>
      </c>
      <c r="AR74" s="57">
        <v>26297.68</v>
      </c>
      <c r="AS74" s="57">
        <v>19997.16</v>
      </c>
      <c r="AT74" s="57">
        <v>6012.98</v>
      </c>
      <c r="AU74" s="57">
        <v>1466.67</v>
      </c>
      <c r="AV74" s="57">
        <v>105616.9</v>
      </c>
      <c r="AW74" s="57">
        <v>5098354.71</v>
      </c>
      <c r="AX74" s="57">
        <v>0</v>
      </c>
      <c r="AY74" s="59">
        <f t="shared" si="27"/>
        <v>0</v>
      </c>
      <c r="AZ74" s="58">
        <v>0</v>
      </c>
      <c r="BA74" s="59">
        <v>4.8125103765502796E-2</v>
      </c>
      <c r="BB74" s="57">
        <v>515892.47999999998</v>
      </c>
      <c r="BC74" s="57">
        <v>2456218.4300000002</v>
      </c>
      <c r="BD74" s="58">
        <v>253705</v>
      </c>
      <c r="BE74" s="58">
        <v>0</v>
      </c>
      <c r="BF74" s="58">
        <v>1385177.26</v>
      </c>
      <c r="BG74" s="58">
        <v>110588.58250000099</v>
      </c>
      <c r="BH74" s="58">
        <v>0</v>
      </c>
      <c r="BI74" s="58">
        <v>0</v>
      </c>
      <c r="BJ74" s="58">
        <f t="shared" si="28"/>
        <v>0</v>
      </c>
      <c r="BK74" s="58">
        <v>0</v>
      </c>
      <c r="BL74" s="58">
        <v>9481</v>
      </c>
      <c r="BM74" s="58">
        <v>2429</v>
      </c>
      <c r="BN74" s="57">
        <v>54</v>
      </c>
      <c r="BO74" s="57">
        <v>0</v>
      </c>
      <c r="BP74" s="57">
        <v>-23</v>
      </c>
      <c r="BQ74" s="57">
        <v>-101</v>
      </c>
      <c r="BR74" s="57">
        <v>-263</v>
      </c>
      <c r="BS74" s="57">
        <v>-1000</v>
      </c>
      <c r="BT74" s="57">
        <v>0</v>
      </c>
      <c r="BU74" s="57">
        <v>-1</v>
      </c>
      <c r="BV74" s="57">
        <v>0</v>
      </c>
      <c r="BW74" s="57">
        <v>-1749</v>
      </c>
      <c r="BX74" s="57">
        <v>-10</v>
      </c>
      <c r="BY74" s="57">
        <v>8817</v>
      </c>
      <c r="BZ74" s="57">
        <v>5</v>
      </c>
      <c r="CA74" s="57">
        <v>23</v>
      </c>
      <c r="CB74" s="57">
        <v>844</v>
      </c>
      <c r="CC74" s="57">
        <v>283</v>
      </c>
      <c r="CD74" s="57">
        <v>677</v>
      </c>
      <c r="CE74" s="57">
        <v>7</v>
      </c>
      <c r="CF74" s="57">
        <v>0</v>
      </c>
    </row>
    <row r="75" spans="1:84" s="48" customFormat="1" ht="15.65" customHeight="1" x14ac:dyDescent="0.35">
      <c r="A75" s="40">
        <v>8</v>
      </c>
      <c r="B75" s="36" t="s">
        <v>244</v>
      </c>
      <c r="C75" s="52" t="s">
        <v>152</v>
      </c>
      <c r="D75" s="38" t="s">
        <v>178</v>
      </c>
      <c r="E75" s="38" t="s">
        <v>110</v>
      </c>
      <c r="F75" s="38" t="s">
        <v>236</v>
      </c>
      <c r="G75" s="57">
        <v>25582624.890000001</v>
      </c>
      <c r="H75" s="57">
        <v>0</v>
      </c>
      <c r="I75" s="57">
        <v>824802.77</v>
      </c>
      <c r="J75" s="57">
        <v>0</v>
      </c>
      <c r="K75" s="58">
        <v>0</v>
      </c>
      <c r="L75" s="58">
        <v>26407427.66</v>
      </c>
      <c r="M75" s="58">
        <v>0</v>
      </c>
      <c r="N75" s="57">
        <v>4288516.47</v>
      </c>
      <c r="O75" s="57">
        <v>706907.87</v>
      </c>
      <c r="P75" s="72">
        <v>9424823.8699999992</v>
      </c>
      <c r="Q75" s="57">
        <v>9653</v>
      </c>
      <c r="R75" s="57">
        <v>442079.81</v>
      </c>
      <c r="S75" s="57">
        <v>4795701.26</v>
      </c>
      <c r="T75" s="57">
        <v>2817467</v>
      </c>
      <c r="U75" s="57">
        <v>0</v>
      </c>
      <c r="V75" s="57">
        <v>0</v>
      </c>
      <c r="W75" s="57">
        <v>824777.77</v>
      </c>
      <c r="X75" s="58">
        <v>3145412.61</v>
      </c>
      <c r="Y75" s="58">
        <v>26455339.66</v>
      </c>
      <c r="Z75" s="59">
        <v>8.174531225751791E-2</v>
      </c>
      <c r="AA75" s="58">
        <v>2353653.94</v>
      </c>
      <c r="AB75" s="57">
        <v>0</v>
      </c>
      <c r="AC75" s="57">
        <v>0</v>
      </c>
      <c r="AD75" s="58">
        <v>0</v>
      </c>
      <c r="AE75" s="58">
        <v>0</v>
      </c>
      <c r="AF75" s="58">
        <f t="shared" si="26"/>
        <v>0</v>
      </c>
      <c r="AG75" s="58">
        <v>1139363</v>
      </c>
      <c r="AH75" s="57">
        <v>84828.42</v>
      </c>
      <c r="AI75" s="57">
        <v>184913.75</v>
      </c>
      <c r="AJ75" s="57">
        <v>0</v>
      </c>
      <c r="AK75" s="57">
        <v>120126.6</v>
      </c>
      <c r="AL75" s="57">
        <v>5347.54</v>
      </c>
      <c r="AM75" s="57">
        <v>79956.31</v>
      </c>
      <c r="AN75" s="57">
        <v>9150</v>
      </c>
      <c r="AO75" s="57">
        <v>162.01</v>
      </c>
      <c r="AP75" s="57">
        <v>0</v>
      </c>
      <c r="AQ75" s="57">
        <v>53298.85</v>
      </c>
      <c r="AR75" s="57">
        <v>2964.81</v>
      </c>
      <c r="AS75" s="57">
        <v>0</v>
      </c>
      <c r="AT75" s="57">
        <v>17214.810000000001</v>
      </c>
      <c r="AU75" s="57">
        <v>27070.080000000002</v>
      </c>
      <c r="AV75" s="57">
        <v>92701.459999999992</v>
      </c>
      <c r="AW75" s="57">
        <v>1817097.64</v>
      </c>
      <c r="AX75" s="57">
        <v>0</v>
      </c>
      <c r="AY75" s="59">
        <f t="shared" si="27"/>
        <v>0</v>
      </c>
      <c r="AZ75" s="58">
        <v>0</v>
      </c>
      <c r="BA75" s="59">
        <v>9.2002050224330986E-2</v>
      </c>
      <c r="BB75" s="57">
        <v>191442.67</v>
      </c>
      <c r="BC75" s="57">
        <v>1899816.99</v>
      </c>
      <c r="BD75" s="58">
        <v>253705</v>
      </c>
      <c r="BE75" s="58">
        <v>5.8207660913467401E-11</v>
      </c>
      <c r="BF75" s="58">
        <v>927453.61000000103</v>
      </c>
      <c r="BG75" s="58">
        <v>473179.200000001</v>
      </c>
      <c r="BH75" s="58">
        <v>0</v>
      </c>
      <c r="BI75" s="58">
        <v>0</v>
      </c>
      <c r="BJ75" s="58">
        <f t="shared" si="28"/>
        <v>0</v>
      </c>
      <c r="BK75" s="58">
        <v>0</v>
      </c>
      <c r="BL75" s="58">
        <v>4185</v>
      </c>
      <c r="BM75" s="58">
        <v>1194</v>
      </c>
      <c r="BN75" s="57">
        <v>132</v>
      </c>
      <c r="BO75" s="57">
        <v>-4</v>
      </c>
      <c r="BP75" s="57">
        <v>-7</v>
      </c>
      <c r="BQ75" s="57">
        <v>-40</v>
      </c>
      <c r="BR75" s="57">
        <v>-178</v>
      </c>
      <c r="BS75" s="57">
        <v>-659</v>
      </c>
      <c r="BT75" s="57">
        <v>2</v>
      </c>
      <c r="BU75" s="57">
        <v>-5</v>
      </c>
      <c r="BV75" s="57">
        <v>0</v>
      </c>
      <c r="BW75" s="57">
        <v>-706</v>
      </c>
      <c r="BX75" s="57">
        <v>0</v>
      </c>
      <c r="BY75" s="57">
        <v>3914</v>
      </c>
      <c r="BZ75" s="57">
        <v>22</v>
      </c>
      <c r="CA75" s="57">
        <v>36</v>
      </c>
      <c r="CB75" s="57">
        <v>243</v>
      </c>
      <c r="CC75" s="57">
        <v>76</v>
      </c>
      <c r="CD75" s="57">
        <v>384</v>
      </c>
      <c r="CE75" s="57">
        <v>0</v>
      </c>
      <c r="CF75" s="57">
        <v>1</v>
      </c>
    </row>
    <row r="76" spans="1:84" s="48" customFormat="1" ht="15.65" customHeight="1" x14ac:dyDescent="0.35">
      <c r="A76" s="40">
        <v>8</v>
      </c>
      <c r="B76" s="40" t="s">
        <v>570</v>
      </c>
      <c r="C76" s="55" t="s">
        <v>299</v>
      </c>
      <c r="D76" s="40" t="s">
        <v>245</v>
      </c>
      <c r="E76" s="40" t="s">
        <v>104</v>
      </c>
      <c r="F76" s="40" t="s">
        <v>236</v>
      </c>
      <c r="G76" s="68">
        <v>35445085.600000001</v>
      </c>
      <c r="H76" s="68">
        <v>0</v>
      </c>
      <c r="I76" s="68">
        <f>859588-1098</f>
        <v>858490</v>
      </c>
      <c r="J76" s="57">
        <v>0</v>
      </c>
      <c r="K76" s="69">
        <v>62199</v>
      </c>
      <c r="L76" s="69">
        <v>36365773.899999999</v>
      </c>
      <c r="M76" s="58">
        <v>0</v>
      </c>
      <c r="N76" s="68">
        <v>10074416.66</v>
      </c>
      <c r="O76" s="68">
        <v>1353358.2400000002</v>
      </c>
      <c r="P76" s="70">
        <v>8575182.25</v>
      </c>
      <c r="Q76" s="57">
        <v>0</v>
      </c>
      <c r="R76" s="68">
        <v>471740.81</v>
      </c>
      <c r="S76" s="68">
        <v>9372901.7900000028</v>
      </c>
      <c r="T76" s="68">
        <v>2246316.85</v>
      </c>
      <c r="U76" s="68">
        <v>0</v>
      </c>
      <c r="V76" s="57">
        <v>0</v>
      </c>
      <c r="W76" s="68">
        <v>1059941.8699999999</v>
      </c>
      <c r="X76" s="69">
        <f>62199+254499+1949358</f>
        <v>2266056</v>
      </c>
      <c r="Y76" s="69">
        <v>35419914.020000011</v>
      </c>
      <c r="Z76" s="59">
        <f>2741656/35445086</f>
        <v>7.734939618992602E-2</v>
      </c>
      <c r="AA76" s="69">
        <v>1949357.6800000002</v>
      </c>
      <c r="AB76" s="57">
        <v>0</v>
      </c>
      <c r="AC76" s="57">
        <v>0</v>
      </c>
      <c r="AD76" s="69">
        <v>62199</v>
      </c>
      <c r="AE76" s="69">
        <v>33698</v>
      </c>
      <c r="AF76" s="69">
        <f t="shared" ref="AF76:AF78" si="29">SUM(AD76:AE76)</f>
        <v>95897</v>
      </c>
      <c r="AG76" s="69">
        <v>1028319.19</v>
      </c>
      <c r="AH76" s="68">
        <v>80853.67</v>
      </c>
      <c r="AI76" s="68">
        <v>280970.89</v>
      </c>
      <c r="AJ76" s="57">
        <v>0</v>
      </c>
      <c r="AK76" s="68">
        <v>112076.15999999997</v>
      </c>
      <c r="AL76" s="68">
        <v>0</v>
      </c>
      <c r="AM76" s="68">
        <v>117416.26999999999</v>
      </c>
      <c r="AN76" s="68">
        <v>9150</v>
      </c>
      <c r="AO76" s="68">
        <v>5887.5</v>
      </c>
      <c r="AP76" s="68">
        <v>0</v>
      </c>
      <c r="AQ76" s="68">
        <f>8993+33604+60783</f>
        <v>103380</v>
      </c>
      <c r="AR76" s="68">
        <v>22531.439999999999</v>
      </c>
      <c r="AS76" s="68">
        <v>0</v>
      </c>
      <c r="AT76" s="68">
        <v>29916.52</v>
      </c>
      <c r="AU76" s="68">
        <v>51973.27</v>
      </c>
      <c r="AV76" s="68">
        <f>AW76-SUM(AG76:AU76)</f>
        <v>105484.91999999969</v>
      </c>
      <c r="AW76" s="68">
        <v>1947959.8299999996</v>
      </c>
      <c r="AX76" s="68">
        <v>0</v>
      </c>
      <c r="AY76" s="59">
        <f t="shared" ref="AY76:AY78" si="30">AX76/AW76</f>
        <v>0</v>
      </c>
      <c r="AZ76" s="69">
        <v>0</v>
      </c>
      <c r="BA76" s="59">
        <f>3095751/35445086</f>
        <v>8.7339356434344664E-2</v>
      </c>
      <c r="BB76" s="68">
        <v>468627.47</v>
      </c>
      <c r="BC76" s="68">
        <v>2273028.96</v>
      </c>
      <c r="BD76" s="69">
        <v>253705</v>
      </c>
      <c r="BE76" s="58">
        <v>5.8207660913467401E-11</v>
      </c>
      <c r="BF76" s="69">
        <v>1353875.3600000003</v>
      </c>
      <c r="BG76" s="69">
        <v>866885.40250000043</v>
      </c>
      <c r="BH76" s="58">
        <v>0</v>
      </c>
      <c r="BI76" s="58">
        <v>0</v>
      </c>
      <c r="BJ76" s="58">
        <v>0</v>
      </c>
      <c r="BK76" s="58">
        <v>0</v>
      </c>
      <c r="BL76" s="58">
        <v>2967</v>
      </c>
      <c r="BM76" s="58">
        <v>1087</v>
      </c>
      <c r="BN76" s="57">
        <v>34</v>
      </c>
      <c r="BO76" s="57">
        <v>0</v>
      </c>
      <c r="BP76" s="57">
        <v>-13</v>
      </c>
      <c r="BQ76" s="57">
        <v>-39</v>
      </c>
      <c r="BR76" s="57">
        <v>-250</v>
      </c>
      <c r="BS76" s="57">
        <v>-313</v>
      </c>
      <c r="BT76" s="57">
        <v>0</v>
      </c>
      <c r="BU76" s="57">
        <v>-3</v>
      </c>
      <c r="BV76" s="57">
        <v>0</v>
      </c>
      <c r="BW76" s="57">
        <v>-677</v>
      </c>
      <c r="BX76" s="57">
        <v>-1</v>
      </c>
      <c r="BY76" s="57">
        <v>2792</v>
      </c>
      <c r="BZ76" s="57">
        <v>0</v>
      </c>
      <c r="CA76" s="57">
        <v>3</v>
      </c>
      <c r="CB76" s="57">
        <v>392</v>
      </c>
      <c r="CC76" s="57">
        <v>74</v>
      </c>
      <c r="CD76" s="57">
        <v>193</v>
      </c>
      <c r="CE76" s="57">
        <v>0</v>
      </c>
      <c r="CF76" s="57">
        <v>18</v>
      </c>
    </row>
    <row r="77" spans="1:84" s="48" customFormat="1" ht="15.65" customHeight="1" x14ac:dyDescent="0.35">
      <c r="A77" s="40">
        <v>8</v>
      </c>
      <c r="B77" s="40" t="s">
        <v>95</v>
      </c>
      <c r="C77" s="55" t="s">
        <v>138</v>
      </c>
      <c r="D77" s="40" t="s">
        <v>246</v>
      </c>
      <c r="E77" s="40" t="s">
        <v>110</v>
      </c>
      <c r="F77" s="40" t="s">
        <v>240</v>
      </c>
      <c r="G77" s="57">
        <v>47123189.539999999</v>
      </c>
      <c r="H77" s="57">
        <v>0</v>
      </c>
      <c r="I77" s="57">
        <v>1027330.93</v>
      </c>
      <c r="J77" s="57">
        <v>0</v>
      </c>
      <c r="K77" s="58">
        <v>0</v>
      </c>
      <c r="L77" s="58">
        <v>48150520.469999999</v>
      </c>
      <c r="M77" s="58">
        <v>0</v>
      </c>
      <c r="N77" s="57">
        <v>12227.17</v>
      </c>
      <c r="O77" s="57">
        <v>2464743.66</v>
      </c>
      <c r="P77" s="72">
        <v>14943142.779999999</v>
      </c>
      <c r="Q77" s="57">
        <v>0</v>
      </c>
      <c r="R77" s="57">
        <v>1950189.56</v>
      </c>
      <c r="S77" s="57">
        <v>17771905.850000001</v>
      </c>
      <c r="T77" s="57">
        <v>7657121.5199999996</v>
      </c>
      <c r="U77" s="57">
        <v>0</v>
      </c>
      <c r="V77" s="57">
        <v>0</v>
      </c>
      <c r="W77" s="57">
        <v>1057948.58</v>
      </c>
      <c r="X77" s="58">
        <v>2472606.42</v>
      </c>
      <c r="Y77" s="58">
        <v>48329885.539999999</v>
      </c>
      <c r="Z77" s="59">
        <v>0.10657226259561867</v>
      </c>
      <c r="AA77" s="58">
        <v>2472606.42</v>
      </c>
      <c r="AB77" s="57">
        <v>0</v>
      </c>
      <c r="AC77" s="57">
        <v>0</v>
      </c>
      <c r="AD77" s="58">
        <v>0</v>
      </c>
      <c r="AE77" s="58">
        <v>0</v>
      </c>
      <c r="AF77" s="58">
        <f>SUM(AD77:AE77)</f>
        <v>0</v>
      </c>
      <c r="AG77" s="58">
        <v>1157626.8899999999</v>
      </c>
      <c r="AH77" s="57">
        <v>89141.48</v>
      </c>
      <c r="AI77" s="57">
        <v>499695.54</v>
      </c>
      <c r="AJ77" s="57">
        <v>0</v>
      </c>
      <c r="AK77" s="57">
        <v>151962.96</v>
      </c>
      <c r="AL77" s="57">
        <v>24874.42</v>
      </c>
      <c r="AM77" s="57">
        <v>80806.31</v>
      </c>
      <c r="AN77" s="57">
        <v>9150</v>
      </c>
      <c r="AO77" s="57">
        <v>12539.08</v>
      </c>
      <c r="AP77" s="57">
        <v>0</v>
      </c>
      <c r="AQ77" s="57">
        <v>46782.57</v>
      </c>
      <c r="AR77" s="57">
        <v>3899.77</v>
      </c>
      <c r="AS77" s="57">
        <v>0</v>
      </c>
      <c r="AT77" s="57">
        <v>3006.33</v>
      </c>
      <c r="AU77" s="57">
        <v>1623.71</v>
      </c>
      <c r="AV77" s="57">
        <v>38389.089999999997</v>
      </c>
      <c r="AW77" s="57">
        <v>2119498.15</v>
      </c>
      <c r="AX77" s="57">
        <v>80993.86</v>
      </c>
      <c r="AY77" s="59">
        <f>AX77/AW77</f>
        <v>3.8213696954630512E-2</v>
      </c>
      <c r="AZ77" s="58">
        <v>0</v>
      </c>
      <c r="BA77" s="59">
        <v>5.2471117599142039E-2</v>
      </c>
      <c r="BB77" s="57">
        <v>0</v>
      </c>
      <c r="BC77" s="57">
        <v>5022024.93</v>
      </c>
      <c r="BD77" s="58">
        <v>253705</v>
      </c>
      <c r="BE77" s="58">
        <v>5.8207660913467401E-11</v>
      </c>
      <c r="BF77" s="58">
        <v>579821.74000000104</v>
      </c>
      <c r="BG77" s="58">
        <v>49947.202500000698</v>
      </c>
      <c r="BH77" s="58">
        <v>0</v>
      </c>
      <c r="BI77" s="58">
        <v>0</v>
      </c>
      <c r="BJ77" s="58">
        <v>0</v>
      </c>
      <c r="BK77" s="58">
        <v>0</v>
      </c>
      <c r="BL77" s="58">
        <v>7450</v>
      </c>
      <c r="BM77" s="58">
        <v>2924</v>
      </c>
      <c r="BN77" s="57">
        <v>34</v>
      </c>
      <c r="BO77" s="57">
        <v>0</v>
      </c>
      <c r="BP77" s="57">
        <v>-28</v>
      </c>
      <c r="BQ77" s="57">
        <v>-141</v>
      </c>
      <c r="BR77" s="57">
        <v>-153</v>
      </c>
      <c r="BS77" s="57">
        <v>-1129</v>
      </c>
      <c r="BT77" s="57">
        <v>2</v>
      </c>
      <c r="BU77" s="57">
        <v>0</v>
      </c>
      <c r="BV77" s="57">
        <v>17</v>
      </c>
      <c r="BW77" s="57">
        <v>-1150</v>
      </c>
      <c r="BX77" s="57">
        <v>-25</v>
      </c>
      <c r="BY77" s="57">
        <v>7801</v>
      </c>
      <c r="BZ77" s="57">
        <v>7</v>
      </c>
      <c r="CA77" s="57">
        <v>36</v>
      </c>
      <c r="CB77" s="57">
        <v>549</v>
      </c>
      <c r="CC77" s="57">
        <v>150</v>
      </c>
      <c r="CD77" s="57">
        <v>433</v>
      </c>
      <c r="CE77" s="57">
        <v>2</v>
      </c>
      <c r="CF77" s="57">
        <v>16</v>
      </c>
    </row>
    <row r="78" spans="1:84" s="48" customFormat="1" ht="15.65" customHeight="1" x14ac:dyDescent="0.35">
      <c r="A78" s="40">
        <v>8</v>
      </c>
      <c r="B78" s="36" t="s">
        <v>571</v>
      </c>
      <c r="C78" s="52" t="s">
        <v>576</v>
      </c>
      <c r="D78" s="38" t="s">
        <v>235</v>
      </c>
      <c r="E78" s="38" t="s">
        <v>110</v>
      </c>
      <c r="F78" s="38" t="s">
        <v>236</v>
      </c>
      <c r="G78" s="68">
        <v>34195041.420000002</v>
      </c>
      <c r="H78" s="68">
        <v>0</v>
      </c>
      <c r="I78" s="68">
        <f>5581+1821675</f>
        <v>1827256</v>
      </c>
      <c r="J78" s="58">
        <v>0</v>
      </c>
      <c r="K78" s="58">
        <v>0</v>
      </c>
      <c r="L78" s="69">
        <v>36022298.140000001</v>
      </c>
      <c r="M78" s="58">
        <v>0</v>
      </c>
      <c r="N78" s="68">
        <v>7482469</v>
      </c>
      <c r="O78" s="68">
        <v>2011058.1</v>
      </c>
      <c r="P78" s="70">
        <v>8435472.75</v>
      </c>
      <c r="Q78" s="68">
        <v>79192.84</v>
      </c>
      <c r="R78" s="68">
        <v>931117.78</v>
      </c>
      <c r="S78" s="68">
        <v>7629071.6699999999</v>
      </c>
      <c r="T78" s="68">
        <v>2733340.46</v>
      </c>
      <c r="U78" s="68">
        <v>0</v>
      </c>
      <c r="V78" s="57">
        <v>0</v>
      </c>
      <c r="W78" s="68">
        <v>1824594.7200000002</v>
      </c>
      <c r="X78" s="69">
        <f>1505939+3363155</f>
        <v>4869094</v>
      </c>
      <c r="Y78" s="69">
        <v>35995411.760000005</v>
      </c>
      <c r="Z78" s="59">
        <f>2989830/34195041</f>
        <v>8.7434607842698589E-2</v>
      </c>
      <c r="AA78" s="69">
        <v>3363155.36</v>
      </c>
      <c r="AB78" s="57">
        <v>0</v>
      </c>
      <c r="AC78" s="57">
        <v>0</v>
      </c>
      <c r="AD78" s="69">
        <v>0</v>
      </c>
      <c r="AE78" s="69">
        <v>0</v>
      </c>
      <c r="AF78" s="69">
        <f t="shared" si="29"/>
        <v>0</v>
      </c>
      <c r="AG78" s="69">
        <v>1901959.83</v>
      </c>
      <c r="AH78" s="68">
        <v>148616.13999999998</v>
      </c>
      <c r="AI78" s="68">
        <v>374893.11</v>
      </c>
      <c r="AJ78" s="57">
        <v>0</v>
      </c>
      <c r="AK78" s="68">
        <v>338195.67</v>
      </c>
      <c r="AL78" s="68">
        <v>0</v>
      </c>
      <c r="AM78" s="68">
        <v>72950.540000000008</v>
      </c>
      <c r="AN78" s="68">
        <v>9150</v>
      </c>
      <c r="AO78" s="68">
        <v>9710.26</v>
      </c>
      <c r="AP78" s="68">
        <v>0</v>
      </c>
      <c r="AQ78" s="68">
        <f>5937+20836+19081</f>
        <v>45854</v>
      </c>
      <c r="AR78" s="68">
        <v>10149.93</v>
      </c>
      <c r="AS78" s="68">
        <v>2835</v>
      </c>
      <c r="AT78" s="68">
        <v>14368.029999999999</v>
      </c>
      <c r="AU78" s="68">
        <v>392.39</v>
      </c>
      <c r="AV78" s="68">
        <f>AW78-SUM(AG78:AU78)</f>
        <v>136562.4700000002</v>
      </c>
      <c r="AW78" s="68">
        <v>3065637.37</v>
      </c>
      <c r="AX78" s="68">
        <v>125</v>
      </c>
      <c r="AY78" s="59">
        <f t="shared" si="30"/>
        <v>4.0774555145770553E-5</v>
      </c>
      <c r="AZ78" s="69">
        <v>0</v>
      </c>
      <c r="BA78" s="59">
        <f>3363155/34195041</f>
        <v>9.8352126555426564E-2</v>
      </c>
      <c r="BB78" s="68">
        <v>822782.62</v>
      </c>
      <c r="BC78" s="68">
        <v>2167047</v>
      </c>
      <c r="BD78" s="69">
        <v>254113.56</v>
      </c>
      <c r="BE78" s="58">
        <v>5.8207660913467401E-11</v>
      </c>
      <c r="BF78" s="69">
        <v>577594.95000000065</v>
      </c>
      <c r="BG78" s="69">
        <v>0</v>
      </c>
      <c r="BH78" s="58">
        <v>0</v>
      </c>
      <c r="BI78" s="58">
        <v>0</v>
      </c>
      <c r="BJ78" s="58">
        <v>0</v>
      </c>
      <c r="BK78" s="58">
        <v>0</v>
      </c>
      <c r="BL78" s="58">
        <v>5259</v>
      </c>
      <c r="BM78" s="58">
        <v>2530</v>
      </c>
      <c r="BN78" s="57">
        <v>63</v>
      </c>
      <c r="BO78" s="57">
        <v>-51</v>
      </c>
      <c r="BP78" s="57">
        <v>-19</v>
      </c>
      <c r="BQ78" s="57">
        <v>-66</v>
      </c>
      <c r="BR78" s="57">
        <v>-1094</v>
      </c>
      <c r="BS78" s="57">
        <v>-910</v>
      </c>
      <c r="BT78" s="57">
        <v>3</v>
      </c>
      <c r="BU78" s="57">
        <v>0</v>
      </c>
      <c r="BV78" s="57">
        <v>11</v>
      </c>
      <c r="BW78" s="57">
        <v>-742</v>
      </c>
      <c r="BX78" s="57">
        <v>0</v>
      </c>
      <c r="BY78" s="57">
        <v>4984</v>
      </c>
      <c r="BZ78" s="57">
        <v>116</v>
      </c>
      <c r="CA78" s="57">
        <v>59</v>
      </c>
      <c r="CB78" s="57">
        <v>281</v>
      </c>
      <c r="CC78" s="57">
        <v>143</v>
      </c>
      <c r="CD78" s="57">
        <v>345</v>
      </c>
      <c r="CE78" s="57">
        <v>0</v>
      </c>
      <c r="CF78" s="57">
        <v>8</v>
      </c>
    </row>
    <row r="79" spans="1:84" s="48" customFormat="1" ht="15.65" customHeight="1" x14ac:dyDescent="0.35">
      <c r="A79" s="40">
        <v>8</v>
      </c>
      <c r="B79" s="36" t="s">
        <v>480</v>
      </c>
      <c r="C79" s="52" t="s">
        <v>489</v>
      </c>
      <c r="D79" s="38" t="s">
        <v>474</v>
      </c>
      <c r="E79" s="38" t="s">
        <v>104</v>
      </c>
      <c r="F79" s="38" t="s">
        <v>236</v>
      </c>
      <c r="G79" s="57">
        <v>63704833.280000001</v>
      </c>
      <c r="H79" s="57">
        <v>0.05</v>
      </c>
      <c r="I79" s="57">
        <v>7189023.8700000001</v>
      </c>
      <c r="J79" s="57">
        <v>0</v>
      </c>
      <c r="K79" s="58">
        <v>0</v>
      </c>
      <c r="L79" s="58">
        <v>70893857.200000003</v>
      </c>
      <c r="M79" s="58">
        <v>0</v>
      </c>
      <c r="N79" s="57">
        <v>16195539.380000001</v>
      </c>
      <c r="O79" s="57">
        <v>1977759.3</v>
      </c>
      <c r="P79" s="72">
        <v>18819488.120000001</v>
      </c>
      <c r="Q79" s="57">
        <v>122430.23</v>
      </c>
      <c r="R79" s="57">
        <v>1445777.31</v>
      </c>
      <c r="S79" s="57">
        <v>16233030.279999999</v>
      </c>
      <c r="T79" s="57">
        <v>5646696.1200000001</v>
      </c>
      <c r="U79" s="57">
        <v>0</v>
      </c>
      <c r="V79" s="57">
        <v>0</v>
      </c>
      <c r="W79" s="57">
        <v>7362263.4199999999</v>
      </c>
      <c r="X79" s="58">
        <v>3493781.06</v>
      </c>
      <c r="Y79" s="58">
        <v>71296765.219999999</v>
      </c>
      <c r="Z79" s="59">
        <v>3.2557413489429345E-2</v>
      </c>
      <c r="AA79" s="58">
        <v>2919935.14</v>
      </c>
      <c r="AB79" s="57">
        <v>0</v>
      </c>
      <c r="AC79" s="57">
        <v>0</v>
      </c>
      <c r="AD79" s="58">
        <v>0</v>
      </c>
      <c r="AE79" s="58">
        <v>0</v>
      </c>
      <c r="AF79" s="58">
        <f t="shared" ref="AF79:AF95" si="31">SUM(AD79:AE79)</f>
        <v>0</v>
      </c>
      <c r="AG79" s="58">
        <v>1762049.56</v>
      </c>
      <c r="AH79" s="57">
        <v>136309.15</v>
      </c>
      <c r="AI79" s="57">
        <v>313346.26</v>
      </c>
      <c r="AJ79" s="57">
        <v>0</v>
      </c>
      <c r="AK79" s="57">
        <v>196582.83</v>
      </c>
      <c r="AL79" s="57">
        <v>0</v>
      </c>
      <c r="AM79" s="57">
        <v>114551.75</v>
      </c>
      <c r="AN79" s="57">
        <v>9150</v>
      </c>
      <c r="AO79" s="57">
        <v>30072.5</v>
      </c>
      <c r="AP79" s="57">
        <v>0</v>
      </c>
      <c r="AQ79" s="57">
        <v>111196.48999999999</v>
      </c>
      <c r="AR79" s="57">
        <v>31514.32</v>
      </c>
      <c r="AS79" s="57">
        <v>0</v>
      </c>
      <c r="AT79" s="57">
        <v>36267.46</v>
      </c>
      <c r="AU79" s="57">
        <v>1500</v>
      </c>
      <c r="AV79" s="57">
        <v>100613.06</v>
      </c>
      <c r="AW79" s="57">
        <v>2843153.38</v>
      </c>
      <c r="AX79" s="57">
        <v>0</v>
      </c>
      <c r="AY79" s="59">
        <f t="shared" ref="AY79:AY95" si="32">AX79/AW79</f>
        <v>0</v>
      </c>
      <c r="AZ79" s="58">
        <v>0</v>
      </c>
      <c r="BA79" s="59">
        <v>4.5835378411024079E-2</v>
      </c>
      <c r="BB79" s="57">
        <v>420208.02</v>
      </c>
      <c r="BC79" s="57">
        <v>1653856.58</v>
      </c>
      <c r="BD79" s="58">
        <v>250638</v>
      </c>
      <c r="BE79" s="58">
        <v>0</v>
      </c>
      <c r="BF79" s="58">
        <v>1043965.19</v>
      </c>
      <c r="BG79" s="58">
        <v>333176.84500000102</v>
      </c>
      <c r="BH79" s="58">
        <v>0</v>
      </c>
      <c r="BI79" s="58">
        <v>0</v>
      </c>
      <c r="BJ79" s="58">
        <v>0</v>
      </c>
      <c r="BK79" s="58">
        <v>0</v>
      </c>
      <c r="BL79" s="58">
        <v>6884</v>
      </c>
      <c r="BM79" s="58">
        <v>1936</v>
      </c>
      <c r="BN79" s="57">
        <v>44</v>
      </c>
      <c r="BO79" s="57">
        <v>-44</v>
      </c>
      <c r="BP79" s="57">
        <v>-30</v>
      </c>
      <c r="BQ79" s="57">
        <v>-121</v>
      </c>
      <c r="BR79" s="57">
        <v>-249</v>
      </c>
      <c r="BS79" s="57">
        <v>-868</v>
      </c>
      <c r="BT79" s="57">
        <v>0</v>
      </c>
      <c r="BU79" s="57">
        <v>-3</v>
      </c>
      <c r="BV79" s="57">
        <v>3</v>
      </c>
      <c r="BW79" s="57">
        <v>-1325</v>
      </c>
      <c r="BX79" s="57">
        <v>-2</v>
      </c>
      <c r="BY79" s="57">
        <v>6225</v>
      </c>
      <c r="BZ79" s="57">
        <v>85</v>
      </c>
      <c r="CA79" s="57">
        <v>18</v>
      </c>
      <c r="CB79" s="57">
        <v>990</v>
      </c>
      <c r="CC79" s="57">
        <v>89</v>
      </c>
      <c r="CD79" s="57">
        <v>213</v>
      </c>
      <c r="CE79" s="57">
        <v>23</v>
      </c>
      <c r="CF79" s="57">
        <v>10</v>
      </c>
    </row>
    <row r="80" spans="1:84" s="48" customFormat="1" ht="15.65" customHeight="1" x14ac:dyDescent="0.35">
      <c r="A80" s="40">
        <v>9</v>
      </c>
      <c r="B80" s="36" t="s">
        <v>533</v>
      </c>
      <c r="C80" s="52" t="s">
        <v>357</v>
      </c>
      <c r="D80" s="38" t="s">
        <v>536</v>
      </c>
      <c r="E80" s="38" t="s">
        <v>115</v>
      </c>
      <c r="F80" s="38" t="s">
        <v>253</v>
      </c>
      <c r="G80" s="57">
        <v>34418154.960000001</v>
      </c>
      <c r="H80" s="57">
        <v>43215.26</v>
      </c>
      <c r="I80" s="57">
        <v>1886929.8499999999</v>
      </c>
      <c r="J80" s="57">
        <v>0</v>
      </c>
      <c r="K80" s="58">
        <v>0</v>
      </c>
      <c r="L80" s="58">
        <v>36348300.07</v>
      </c>
      <c r="M80" s="58">
        <v>0</v>
      </c>
      <c r="N80" s="57">
        <v>10420587.99</v>
      </c>
      <c r="O80" s="57">
        <v>1873222.88</v>
      </c>
      <c r="P80" s="72">
        <v>8907131.0099999998</v>
      </c>
      <c r="Q80" s="57">
        <v>0</v>
      </c>
      <c r="R80" s="57">
        <v>1311960.3500000001</v>
      </c>
      <c r="S80" s="57">
        <v>8730417.0999999996</v>
      </c>
      <c r="T80" s="57">
        <v>2334635.83</v>
      </c>
      <c r="U80" s="57">
        <v>0</v>
      </c>
      <c r="V80" s="57">
        <v>43215.26</v>
      </c>
      <c r="W80" s="57">
        <v>1923706.29</v>
      </c>
      <c r="X80" s="58">
        <v>2080621.89</v>
      </c>
      <c r="Y80" s="58">
        <v>37625498.600000001</v>
      </c>
      <c r="Z80" s="59">
        <v>5.9188279136278929E-2</v>
      </c>
      <c r="AA80" s="58">
        <v>2074726.89</v>
      </c>
      <c r="AB80" s="57">
        <v>0</v>
      </c>
      <c r="AC80" s="57">
        <v>0</v>
      </c>
      <c r="AD80" s="58">
        <v>0</v>
      </c>
      <c r="AE80" s="58">
        <v>0</v>
      </c>
      <c r="AF80" s="58">
        <f t="shared" si="31"/>
        <v>0</v>
      </c>
      <c r="AG80" s="58">
        <v>1217612.32</v>
      </c>
      <c r="AH80" s="57">
        <v>91181.46</v>
      </c>
      <c r="AI80" s="57">
        <v>302565.87</v>
      </c>
      <c r="AJ80" s="57">
        <v>0</v>
      </c>
      <c r="AK80" s="57">
        <v>94590.51</v>
      </c>
      <c r="AL80" s="57">
        <v>10763.43</v>
      </c>
      <c r="AM80" s="57">
        <v>80050.81</v>
      </c>
      <c r="AN80" s="57">
        <v>8150</v>
      </c>
      <c r="AO80" s="57">
        <v>4200</v>
      </c>
      <c r="AP80" s="57">
        <v>46962.41</v>
      </c>
      <c r="AQ80" s="57">
        <v>56179.57</v>
      </c>
      <c r="AR80" s="57">
        <v>24139.64</v>
      </c>
      <c r="AS80" s="57">
        <v>1575</v>
      </c>
      <c r="AT80" s="57">
        <v>16231.09</v>
      </c>
      <c r="AU80" s="57">
        <v>24659.47</v>
      </c>
      <c r="AV80" s="57">
        <v>127147.84</v>
      </c>
      <c r="AW80" s="57">
        <v>2106009.42</v>
      </c>
      <c r="AX80" s="57">
        <v>0</v>
      </c>
      <c r="AY80" s="59">
        <f t="shared" si="32"/>
        <v>0</v>
      </c>
      <c r="AZ80" s="58">
        <v>0</v>
      </c>
      <c r="BA80" s="59">
        <v>6.0280014789032138E-2</v>
      </c>
      <c r="BB80" s="57">
        <v>449959.13</v>
      </c>
      <c r="BC80" s="57">
        <v>1589750.07</v>
      </c>
      <c r="BD80" s="58">
        <v>250637.97</v>
      </c>
      <c r="BE80" s="58">
        <v>0</v>
      </c>
      <c r="BF80" s="58">
        <v>2314233.12</v>
      </c>
      <c r="BG80" s="58">
        <v>1787730.7649999999</v>
      </c>
      <c r="BH80" s="58">
        <v>0</v>
      </c>
      <c r="BI80" s="58">
        <v>0</v>
      </c>
      <c r="BJ80" s="58">
        <v>0</v>
      </c>
      <c r="BK80" s="58">
        <v>0</v>
      </c>
      <c r="BL80" s="58">
        <v>2808</v>
      </c>
      <c r="BM80" s="58">
        <v>736</v>
      </c>
      <c r="BN80" s="57">
        <v>10</v>
      </c>
      <c r="BO80" s="57">
        <v>-13.03</v>
      </c>
      <c r="BP80" s="57">
        <v>-8</v>
      </c>
      <c r="BQ80" s="57">
        <v>-33</v>
      </c>
      <c r="BR80" s="57">
        <v>-97</v>
      </c>
      <c r="BS80" s="57">
        <v>-323</v>
      </c>
      <c r="BT80" s="57">
        <v>0</v>
      </c>
      <c r="BU80" s="57">
        <v>0</v>
      </c>
      <c r="BV80" s="57">
        <v>0</v>
      </c>
      <c r="BW80" s="57">
        <v>-688</v>
      </c>
      <c r="BX80" s="57">
        <v>-7</v>
      </c>
      <c r="BY80" s="57">
        <v>2384.9699999999998</v>
      </c>
      <c r="BZ80" s="57">
        <v>18</v>
      </c>
      <c r="CA80" s="57">
        <v>0</v>
      </c>
      <c r="CB80" s="57">
        <v>159</v>
      </c>
      <c r="CC80" s="57">
        <v>64</v>
      </c>
      <c r="CD80" s="57">
        <v>454</v>
      </c>
      <c r="CE80" s="57">
        <v>9</v>
      </c>
      <c r="CF80" s="57">
        <v>6</v>
      </c>
    </row>
    <row r="81" spans="1:84" s="48" customFormat="1" ht="15.65" customHeight="1" x14ac:dyDescent="0.35">
      <c r="A81" s="40">
        <v>9</v>
      </c>
      <c r="B81" s="36" t="s">
        <v>247</v>
      </c>
      <c r="C81" s="52" t="s">
        <v>147</v>
      </c>
      <c r="D81" s="38" t="s">
        <v>248</v>
      </c>
      <c r="E81" s="38" t="s">
        <v>104</v>
      </c>
      <c r="F81" s="38" t="s">
        <v>249</v>
      </c>
      <c r="G81" s="57">
        <v>19415949.73</v>
      </c>
      <c r="H81" s="57">
        <v>0</v>
      </c>
      <c r="I81" s="57">
        <v>555348.87</v>
      </c>
      <c r="J81" s="57">
        <v>0</v>
      </c>
      <c r="K81" s="58">
        <v>19016.72</v>
      </c>
      <c r="L81" s="58">
        <v>19990315.32</v>
      </c>
      <c r="M81" s="58">
        <v>0</v>
      </c>
      <c r="N81" s="57">
        <v>5959106.0599999996</v>
      </c>
      <c r="O81" s="57">
        <v>683886.68</v>
      </c>
      <c r="P81" s="72">
        <v>3249256.51</v>
      </c>
      <c r="Q81" s="57">
        <v>24106.69</v>
      </c>
      <c r="R81" s="57">
        <v>782565.8</v>
      </c>
      <c r="S81" s="57">
        <v>4362450.1500000004</v>
      </c>
      <c r="T81" s="57">
        <v>2505335.2599999998</v>
      </c>
      <c r="U81" s="57">
        <v>0</v>
      </c>
      <c r="V81" s="57">
        <v>500</v>
      </c>
      <c r="W81" s="57">
        <v>749398.25</v>
      </c>
      <c r="X81" s="58">
        <v>1989704.76</v>
      </c>
      <c r="Y81" s="58">
        <v>20306310.16</v>
      </c>
      <c r="Z81" s="59">
        <v>0.12683127759622603</v>
      </c>
      <c r="AA81" s="58">
        <v>1954872.65</v>
      </c>
      <c r="AB81" s="57">
        <v>0</v>
      </c>
      <c r="AC81" s="57">
        <v>0</v>
      </c>
      <c r="AD81" s="58">
        <v>0</v>
      </c>
      <c r="AE81" s="58">
        <v>0</v>
      </c>
      <c r="AF81" s="58">
        <f t="shared" si="31"/>
        <v>0</v>
      </c>
      <c r="AG81" s="58">
        <v>1071306.74</v>
      </c>
      <c r="AH81" s="57">
        <v>83152.39</v>
      </c>
      <c r="AI81" s="57">
        <v>315558.53999999998</v>
      </c>
      <c r="AJ81" s="58">
        <v>7315</v>
      </c>
      <c r="AK81" s="57">
        <v>85563</v>
      </c>
      <c r="AL81" s="57">
        <v>3456.07</v>
      </c>
      <c r="AM81" s="57">
        <v>78624.039999999994</v>
      </c>
      <c r="AN81" s="57">
        <v>8150</v>
      </c>
      <c r="AO81" s="57">
        <v>1486.5</v>
      </c>
      <c r="AP81" s="57">
        <v>0</v>
      </c>
      <c r="AQ81" s="57">
        <v>48369.13</v>
      </c>
      <c r="AR81" s="57">
        <v>4378.3599999999997</v>
      </c>
      <c r="AS81" s="57">
        <v>0</v>
      </c>
      <c r="AT81" s="57">
        <v>45074.43</v>
      </c>
      <c r="AU81" s="57">
        <v>19674.5</v>
      </c>
      <c r="AV81" s="57">
        <v>98444.02</v>
      </c>
      <c r="AW81" s="57">
        <v>1870552.72</v>
      </c>
      <c r="AX81" s="57">
        <v>0</v>
      </c>
      <c r="AY81" s="59">
        <f t="shared" si="32"/>
        <v>0</v>
      </c>
      <c r="AZ81" s="58">
        <v>0</v>
      </c>
      <c r="BA81" s="59">
        <v>0.10068385410884559</v>
      </c>
      <c r="BB81" s="57">
        <v>371067.96</v>
      </c>
      <c r="BC81" s="57">
        <v>2091481.75</v>
      </c>
      <c r="BD81" s="58">
        <v>253705</v>
      </c>
      <c r="BE81" s="58">
        <v>0</v>
      </c>
      <c r="BF81" s="58">
        <v>179862.360000001</v>
      </c>
      <c r="BG81" s="58">
        <v>0</v>
      </c>
      <c r="BH81" s="58">
        <v>0</v>
      </c>
      <c r="BI81" s="58">
        <v>0</v>
      </c>
      <c r="BJ81" s="58">
        <v>0</v>
      </c>
      <c r="BK81" s="58">
        <v>0</v>
      </c>
      <c r="BL81" s="58">
        <v>1942</v>
      </c>
      <c r="BM81" s="58">
        <v>697</v>
      </c>
      <c r="BN81" s="57">
        <v>15</v>
      </c>
      <c r="BO81" s="57">
        <v>-27</v>
      </c>
      <c r="BP81" s="57">
        <v>-24</v>
      </c>
      <c r="BQ81" s="57">
        <v>-20</v>
      </c>
      <c r="BR81" s="57">
        <v>-260</v>
      </c>
      <c r="BS81" s="57">
        <v>-234</v>
      </c>
      <c r="BT81" s="57">
        <v>0</v>
      </c>
      <c r="BU81" s="57">
        <v>-1</v>
      </c>
      <c r="BV81" s="57">
        <v>12</v>
      </c>
      <c r="BW81" s="57">
        <v>-348</v>
      </c>
      <c r="BX81" s="57">
        <v>-2</v>
      </c>
      <c r="BY81" s="57">
        <v>1750</v>
      </c>
      <c r="BZ81" s="57">
        <v>46</v>
      </c>
      <c r="CA81" s="57">
        <v>54</v>
      </c>
      <c r="CB81" s="57">
        <v>97</v>
      </c>
      <c r="CC81" s="57">
        <v>20</v>
      </c>
      <c r="CD81" s="57">
        <v>218</v>
      </c>
      <c r="CE81" s="57">
        <v>16</v>
      </c>
      <c r="CF81" s="57">
        <v>3</v>
      </c>
    </row>
    <row r="82" spans="1:84" s="48" customFormat="1" ht="15.65" customHeight="1" x14ac:dyDescent="0.35">
      <c r="A82" s="40">
        <v>9</v>
      </c>
      <c r="B82" s="40" t="s">
        <v>250</v>
      </c>
      <c r="C82" s="55" t="s">
        <v>251</v>
      </c>
      <c r="D82" s="40" t="s">
        <v>252</v>
      </c>
      <c r="E82" s="40" t="s">
        <v>115</v>
      </c>
      <c r="F82" s="40" t="s">
        <v>253</v>
      </c>
      <c r="G82" s="57">
        <v>31543121.23</v>
      </c>
      <c r="H82" s="57">
        <v>2085.02</v>
      </c>
      <c r="I82" s="57">
        <v>898609.44000000006</v>
      </c>
      <c r="J82" s="57">
        <v>0</v>
      </c>
      <c r="K82" s="58">
        <v>0</v>
      </c>
      <c r="L82" s="58">
        <v>32443815.690000001</v>
      </c>
      <c r="M82" s="58">
        <v>0</v>
      </c>
      <c r="N82" s="57">
        <v>8709906.9199999999</v>
      </c>
      <c r="O82" s="57">
        <v>1911994.31</v>
      </c>
      <c r="P82" s="72">
        <v>8640604.3399999999</v>
      </c>
      <c r="Q82" s="57">
        <v>5774.28</v>
      </c>
      <c r="R82" s="57">
        <v>1382709.59</v>
      </c>
      <c r="S82" s="57">
        <v>6545643.1299999999</v>
      </c>
      <c r="T82" s="57">
        <v>2300197.34</v>
      </c>
      <c r="U82" s="57">
        <v>0</v>
      </c>
      <c r="V82" s="57">
        <v>2085.02</v>
      </c>
      <c r="W82" s="57">
        <v>964184.06</v>
      </c>
      <c r="X82" s="58">
        <v>2050505.99</v>
      </c>
      <c r="Y82" s="58">
        <v>32513604.98</v>
      </c>
      <c r="Z82" s="59">
        <v>4.2725750762843726E-2</v>
      </c>
      <c r="AA82" s="58">
        <v>2050292.99</v>
      </c>
      <c r="AB82" s="57">
        <v>0</v>
      </c>
      <c r="AC82" s="57">
        <v>0</v>
      </c>
      <c r="AD82" s="58">
        <v>0</v>
      </c>
      <c r="AE82" s="58">
        <v>0</v>
      </c>
      <c r="AF82" s="58">
        <f t="shared" si="31"/>
        <v>0</v>
      </c>
      <c r="AG82" s="58">
        <v>1277275.4099999999</v>
      </c>
      <c r="AH82" s="57">
        <v>94666.98</v>
      </c>
      <c r="AI82" s="57">
        <v>264755.14</v>
      </c>
      <c r="AJ82" s="58">
        <v>0</v>
      </c>
      <c r="AK82" s="57">
        <v>175302.44</v>
      </c>
      <c r="AL82" s="57">
        <v>16892.75</v>
      </c>
      <c r="AM82" s="57">
        <v>123656</v>
      </c>
      <c r="AN82" s="57">
        <v>8150</v>
      </c>
      <c r="AO82" s="57">
        <v>341</v>
      </c>
      <c r="AP82" s="57">
        <v>13252.13</v>
      </c>
      <c r="AQ82" s="57">
        <v>29455.629999999997</v>
      </c>
      <c r="AR82" s="57">
        <v>20915.599999999999</v>
      </c>
      <c r="AS82" s="57">
        <v>2685</v>
      </c>
      <c r="AT82" s="57">
        <v>3557.19</v>
      </c>
      <c r="AU82" s="57">
        <v>16857.21</v>
      </c>
      <c r="AV82" s="57">
        <v>90738.78</v>
      </c>
      <c r="AW82" s="57">
        <v>2138501.2599999998</v>
      </c>
      <c r="AX82" s="57">
        <v>0</v>
      </c>
      <c r="AY82" s="59">
        <f t="shared" si="32"/>
        <v>0</v>
      </c>
      <c r="AZ82" s="58">
        <v>0</v>
      </c>
      <c r="BA82" s="59">
        <v>6.4999686462543518E-2</v>
      </c>
      <c r="BB82" s="57">
        <v>421856.41</v>
      </c>
      <c r="BC82" s="57">
        <v>925936.21</v>
      </c>
      <c r="BD82" s="58">
        <v>253705</v>
      </c>
      <c r="BE82" s="58">
        <v>0</v>
      </c>
      <c r="BF82" s="58">
        <v>2013611.68</v>
      </c>
      <c r="BG82" s="58">
        <v>1478986.365</v>
      </c>
      <c r="BH82" s="58">
        <v>0</v>
      </c>
      <c r="BI82" s="58">
        <v>0</v>
      </c>
      <c r="BJ82" s="58">
        <v>0</v>
      </c>
      <c r="BK82" s="58">
        <v>0</v>
      </c>
      <c r="BL82" s="58">
        <v>2797</v>
      </c>
      <c r="BM82" s="58">
        <v>750</v>
      </c>
      <c r="BN82" s="57">
        <v>3</v>
      </c>
      <c r="BO82" s="57">
        <v>-4</v>
      </c>
      <c r="BP82" s="57">
        <v>-21</v>
      </c>
      <c r="BQ82" s="57">
        <v>-42</v>
      </c>
      <c r="BR82" s="57">
        <v>-95</v>
      </c>
      <c r="BS82" s="57">
        <v>-223</v>
      </c>
      <c r="BT82" s="57">
        <v>1</v>
      </c>
      <c r="BU82" s="57">
        <v>-1</v>
      </c>
      <c r="BV82" s="57">
        <v>8</v>
      </c>
      <c r="BW82" s="57">
        <v>-648</v>
      </c>
      <c r="BX82" s="57">
        <v>0</v>
      </c>
      <c r="BY82" s="57">
        <v>2525</v>
      </c>
      <c r="BZ82" s="57">
        <v>19</v>
      </c>
      <c r="CA82" s="57">
        <v>38</v>
      </c>
      <c r="CB82" s="57">
        <v>117</v>
      </c>
      <c r="CC82" s="57">
        <v>49</v>
      </c>
      <c r="CD82" s="57">
        <v>479</v>
      </c>
      <c r="CE82" s="57">
        <v>0</v>
      </c>
      <c r="CF82" s="57">
        <v>3</v>
      </c>
    </row>
    <row r="83" spans="1:84" s="48" customFormat="1" ht="15.65" customHeight="1" x14ac:dyDescent="0.35">
      <c r="A83" s="40">
        <v>9</v>
      </c>
      <c r="B83" s="36" t="s">
        <v>254</v>
      </c>
      <c r="C83" s="52" t="s">
        <v>255</v>
      </c>
      <c r="D83" s="38" t="s">
        <v>256</v>
      </c>
      <c r="E83" s="38" t="s">
        <v>104</v>
      </c>
      <c r="F83" s="38" t="s">
        <v>249</v>
      </c>
      <c r="G83" s="57">
        <v>35977214.740000002</v>
      </c>
      <c r="H83" s="57">
        <v>0</v>
      </c>
      <c r="I83" s="57">
        <v>819234.61</v>
      </c>
      <c r="J83" s="57">
        <v>0</v>
      </c>
      <c r="K83" s="58">
        <v>0</v>
      </c>
      <c r="L83" s="58">
        <v>36796449.350000001</v>
      </c>
      <c r="M83" s="58">
        <v>0</v>
      </c>
      <c r="N83" s="57">
        <v>10679022.02</v>
      </c>
      <c r="O83" s="57">
        <v>1302754.22</v>
      </c>
      <c r="P83" s="72">
        <v>4674651.3600000003</v>
      </c>
      <c r="Q83" s="57">
        <v>7571.14</v>
      </c>
      <c r="R83" s="57">
        <v>1442036.77</v>
      </c>
      <c r="S83" s="57">
        <v>9418004.4399999995</v>
      </c>
      <c r="T83" s="57">
        <v>4956154.0999999996</v>
      </c>
      <c r="U83" s="57">
        <v>0</v>
      </c>
      <c r="V83" s="57">
        <v>0</v>
      </c>
      <c r="W83" s="57">
        <v>1233185.92</v>
      </c>
      <c r="X83" s="58">
        <v>2880562.05</v>
      </c>
      <c r="Y83" s="58">
        <v>36593942.020000003</v>
      </c>
      <c r="Z83" s="59">
        <v>0.11442371177841767</v>
      </c>
      <c r="AA83" s="58">
        <v>2879334.63</v>
      </c>
      <c r="AB83" s="57">
        <v>0</v>
      </c>
      <c r="AC83" s="57">
        <v>0</v>
      </c>
      <c r="AD83" s="58">
        <v>0</v>
      </c>
      <c r="AE83" s="58">
        <v>294.17</v>
      </c>
      <c r="AF83" s="58">
        <f t="shared" si="31"/>
        <v>294.17</v>
      </c>
      <c r="AG83" s="58">
        <v>1583784.82</v>
      </c>
      <c r="AH83" s="57">
        <v>122204.99</v>
      </c>
      <c r="AI83" s="57">
        <v>494430.81</v>
      </c>
      <c r="AJ83" s="58">
        <v>0</v>
      </c>
      <c r="AK83" s="57">
        <v>218399.24</v>
      </c>
      <c r="AL83" s="57">
        <v>6729.11</v>
      </c>
      <c r="AM83" s="57">
        <v>128787.59</v>
      </c>
      <c r="AN83" s="57">
        <v>8150</v>
      </c>
      <c r="AO83" s="57">
        <v>2120.88</v>
      </c>
      <c r="AP83" s="57">
        <v>0</v>
      </c>
      <c r="AQ83" s="57">
        <v>57257.62</v>
      </c>
      <c r="AR83" s="57">
        <v>40504.76</v>
      </c>
      <c r="AS83" s="57">
        <v>0</v>
      </c>
      <c r="AT83" s="57">
        <v>34992.82</v>
      </c>
      <c r="AU83" s="57">
        <v>19848.86</v>
      </c>
      <c r="AV83" s="57">
        <v>93513.29</v>
      </c>
      <c r="AW83" s="57">
        <v>2810724.79</v>
      </c>
      <c r="AX83" s="57">
        <v>0</v>
      </c>
      <c r="AY83" s="59">
        <f t="shared" si="32"/>
        <v>0</v>
      </c>
      <c r="AZ83" s="58">
        <v>0</v>
      </c>
      <c r="BA83" s="59">
        <v>8.0032171773395028E-2</v>
      </c>
      <c r="BB83" s="57">
        <v>1124377.07</v>
      </c>
      <c r="BC83" s="57">
        <v>2992269.38</v>
      </c>
      <c r="BD83" s="58">
        <v>253705</v>
      </c>
      <c r="BE83" s="58">
        <v>0</v>
      </c>
      <c r="BF83" s="58">
        <v>640263.30000000203</v>
      </c>
      <c r="BG83" s="58">
        <v>0</v>
      </c>
      <c r="BH83" s="58">
        <v>0</v>
      </c>
      <c r="BI83" s="58">
        <v>0</v>
      </c>
      <c r="BJ83" s="58">
        <v>0</v>
      </c>
      <c r="BK83" s="58">
        <v>0</v>
      </c>
      <c r="BL83" s="58">
        <v>3375</v>
      </c>
      <c r="BM83" s="58">
        <v>1181</v>
      </c>
      <c r="BN83" s="57">
        <v>28</v>
      </c>
      <c r="BO83" s="57">
        <v>-33</v>
      </c>
      <c r="BP83" s="57">
        <v>-18</v>
      </c>
      <c r="BQ83" s="57">
        <v>-21</v>
      </c>
      <c r="BR83" s="57">
        <v>-300</v>
      </c>
      <c r="BS83" s="57">
        <v>-323</v>
      </c>
      <c r="BT83" s="57">
        <v>38</v>
      </c>
      <c r="BU83" s="57">
        <v>-1</v>
      </c>
      <c r="BV83" s="57">
        <v>0</v>
      </c>
      <c r="BW83" s="57">
        <v>-619</v>
      </c>
      <c r="BX83" s="57">
        <v>-4</v>
      </c>
      <c r="BY83" s="57">
        <v>3303</v>
      </c>
      <c r="BZ83" s="57">
        <v>61</v>
      </c>
      <c r="CA83" s="57">
        <v>82</v>
      </c>
      <c r="CB83" s="57">
        <v>217</v>
      </c>
      <c r="CC83" s="57">
        <v>52</v>
      </c>
      <c r="CD83" s="57">
        <v>264</v>
      </c>
      <c r="CE83" s="57">
        <v>56</v>
      </c>
      <c r="CF83" s="57">
        <v>6</v>
      </c>
    </row>
    <row r="84" spans="1:84" s="48" customFormat="1" ht="15.65" customHeight="1" x14ac:dyDescent="0.35">
      <c r="A84" s="40">
        <v>9</v>
      </c>
      <c r="B84" s="40" t="s">
        <v>257</v>
      </c>
      <c r="C84" s="55" t="s">
        <v>258</v>
      </c>
      <c r="D84" s="40" t="s">
        <v>259</v>
      </c>
      <c r="E84" s="40" t="s">
        <v>115</v>
      </c>
      <c r="F84" s="40" t="s">
        <v>253</v>
      </c>
      <c r="G84" s="57">
        <v>32897664.949999999</v>
      </c>
      <c r="H84" s="57">
        <v>0</v>
      </c>
      <c r="I84" s="57">
        <v>799527.85000000009</v>
      </c>
      <c r="J84" s="57">
        <v>1784.38</v>
      </c>
      <c r="K84" s="58">
        <v>0</v>
      </c>
      <c r="L84" s="58">
        <v>33698977.18</v>
      </c>
      <c r="M84" s="58">
        <v>25491.14</v>
      </c>
      <c r="N84" s="57">
        <v>10107680.74</v>
      </c>
      <c r="O84" s="57">
        <v>1489239.82</v>
      </c>
      <c r="P84" s="72">
        <v>7656261.5899999999</v>
      </c>
      <c r="Q84" s="57">
        <v>0</v>
      </c>
      <c r="R84" s="57">
        <v>1269586.82</v>
      </c>
      <c r="S84" s="57">
        <v>8020233.2300000004</v>
      </c>
      <c r="T84" s="57">
        <v>2255540.6</v>
      </c>
      <c r="U84" s="57">
        <v>0</v>
      </c>
      <c r="V84" s="57">
        <v>0</v>
      </c>
      <c r="W84" s="57">
        <v>1192462.47</v>
      </c>
      <c r="X84" s="58">
        <v>2180254.7599999998</v>
      </c>
      <c r="Y84" s="58">
        <v>34171260.030000001</v>
      </c>
      <c r="Z84" s="59">
        <v>0.11153320108210293</v>
      </c>
      <c r="AA84" s="58">
        <v>2135932.64</v>
      </c>
      <c r="AB84" s="57">
        <v>0</v>
      </c>
      <c r="AC84" s="57">
        <v>0</v>
      </c>
      <c r="AD84" s="58">
        <v>0</v>
      </c>
      <c r="AE84" s="58">
        <v>0</v>
      </c>
      <c r="AF84" s="58">
        <f t="shared" si="31"/>
        <v>0</v>
      </c>
      <c r="AG84" s="58">
        <v>1176048</v>
      </c>
      <c r="AH84" s="57">
        <v>89654.12</v>
      </c>
      <c r="AI84" s="57">
        <v>360954.3</v>
      </c>
      <c r="AJ84" s="58">
        <v>0</v>
      </c>
      <c r="AK84" s="57">
        <v>242495.39</v>
      </c>
      <c r="AL84" s="57">
        <v>17714.099999999999</v>
      </c>
      <c r="AM84" s="57">
        <v>83951.42</v>
      </c>
      <c r="AN84" s="57">
        <v>8150</v>
      </c>
      <c r="AO84" s="57">
        <v>13407.8</v>
      </c>
      <c r="AP84" s="57">
        <v>52991.95</v>
      </c>
      <c r="AQ84" s="57">
        <v>83996.32</v>
      </c>
      <c r="AR84" s="57">
        <v>38616.97</v>
      </c>
      <c r="AS84" s="57">
        <v>2445</v>
      </c>
      <c r="AT84" s="57">
        <v>10705.52</v>
      </c>
      <c r="AU84" s="57">
        <v>21945.06</v>
      </c>
      <c r="AV84" s="57">
        <v>111487.11</v>
      </c>
      <c r="AW84" s="57">
        <v>2314563.06</v>
      </c>
      <c r="AX84" s="57">
        <v>0</v>
      </c>
      <c r="AY84" s="59">
        <f t="shared" si="32"/>
        <v>0</v>
      </c>
      <c r="AZ84" s="58">
        <v>0</v>
      </c>
      <c r="BA84" s="59">
        <v>6.4876302689849438E-2</v>
      </c>
      <c r="BB84" s="57">
        <v>578577.23</v>
      </c>
      <c r="BC84" s="57">
        <v>3090604.65</v>
      </c>
      <c r="BD84" s="58">
        <v>250638</v>
      </c>
      <c r="BE84" s="58">
        <v>5.8207660913467401E-11</v>
      </c>
      <c r="BF84" s="58">
        <v>1470051.73</v>
      </c>
      <c r="BG84" s="58">
        <v>891410.96499999997</v>
      </c>
      <c r="BH84" s="58">
        <v>0</v>
      </c>
      <c r="BI84" s="58">
        <v>0</v>
      </c>
      <c r="BJ84" s="58">
        <v>0</v>
      </c>
      <c r="BK84" s="58">
        <v>0</v>
      </c>
      <c r="BL84" s="58">
        <v>2778</v>
      </c>
      <c r="BM84" s="58">
        <v>742</v>
      </c>
      <c r="BN84" s="57">
        <v>0</v>
      </c>
      <c r="BO84" s="57">
        <v>1</v>
      </c>
      <c r="BP84" s="57">
        <v>-21</v>
      </c>
      <c r="BQ84" s="57">
        <v>-20</v>
      </c>
      <c r="BR84" s="57">
        <v>-103</v>
      </c>
      <c r="BS84" s="57">
        <v>-250</v>
      </c>
      <c r="BT84" s="57">
        <v>0</v>
      </c>
      <c r="BU84" s="57">
        <v>0</v>
      </c>
      <c r="BV84" s="57">
        <v>0</v>
      </c>
      <c r="BW84" s="57">
        <v>-592</v>
      </c>
      <c r="BX84" s="57">
        <v>-1</v>
      </c>
      <c r="BY84" s="57">
        <v>2534</v>
      </c>
      <c r="BZ84" s="57">
        <v>7</v>
      </c>
      <c r="CA84" s="57">
        <v>59</v>
      </c>
      <c r="CB84" s="57">
        <v>140</v>
      </c>
      <c r="CC84" s="57">
        <v>63</v>
      </c>
      <c r="CD84" s="57">
        <v>381</v>
      </c>
      <c r="CE84" s="57">
        <v>2</v>
      </c>
      <c r="CF84" s="57">
        <v>6</v>
      </c>
    </row>
    <row r="85" spans="1:84" s="48" customFormat="1" ht="15.65" customHeight="1" x14ac:dyDescent="0.35">
      <c r="A85" s="40">
        <v>9</v>
      </c>
      <c r="B85" s="40" t="s">
        <v>260</v>
      </c>
      <c r="C85" s="55" t="s">
        <v>261</v>
      </c>
      <c r="D85" s="40" t="s">
        <v>262</v>
      </c>
      <c r="E85" s="40" t="s">
        <v>110</v>
      </c>
      <c r="F85" s="40" t="s">
        <v>249</v>
      </c>
      <c r="G85" s="57">
        <v>14814495.43</v>
      </c>
      <c r="H85" s="57">
        <v>0</v>
      </c>
      <c r="I85" s="57">
        <v>209979.18000000002</v>
      </c>
      <c r="J85" s="57">
        <v>0</v>
      </c>
      <c r="K85" s="58">
        <v>0</v>
      </c>
      <c r="L85" s="58">
        <v>15024474.609999999</v>
      </c>
      <c r="M85" s="58">
        <v>0</v>
      </c>
      <c r="N85" s="57">
        <v>3801895.45</v>
      </c>
      <c r="O85" s="57">
        <v>1036770.74</v>
      </c>
      <c r="P85" s="72">
        <v>2277547.9700000002</v>
      </c>
      <c r="Q85" s="57">
        <v>0</v>
      </c>
      <c r="R85" s="57">
        <v>658481.46</v>
      </c>
      <c r="S85" s="57">
        <v>3613476.38</v>
      </c>
      <c r="T85" s="57">
        <v>1579389.17</v>
      </c>
      <c r="U85" s="57">
        <v>0</v>
      </c>
      <c r="V85" s="57">
        <v>0</v>
      </c>
      <c r="W85" s="57">
        <v>530452.94999999995</v>
      </c>
      <c r="X85" s="58">
        <v>1570711.31</v>
      </c>
      <c r="Y85" s="58">
        <v>15068725.43</v>
      </c>
      <c r="Z85" s="59">
        <v>0.1225900395043019</v>
      </c>
      <c r="AA85" s="58">
        <v>1481454.71</v>
      </c>
      <c r="AB85" s="57">
        <v>0</v>
      </c>
      <c r="AC85" s="57">
        <v>0</v>
      </c>
      <c r="AD85" s="58">
        <v>0</v>
      </c>
      <c r="AE85" s="58">
        <v>0</v>
      </c>
      <c r="AF85" s="58">
        <f t="shared" si="31"/>
        <v>0</v>
      </c>
      <c r="AG85" s="58">
        <v>877410.75</v>
      </c>
      <c r="AH85" s="57">
        <v>68018.86</v>
      </c>
      <c r="AI85" s="57">
        <v>205413.94</v>
      </c>
      <c r="AJ85" s="58">
        <v>0</v>
      </c>
      <c r="AK85" s="57">
        <v>54180.28</v>
      </c>
      <c r="AL85" s="57">
        <v>2898.16</v>
      </c>
      <c r="AM85" s="57">
        <v>41535.29</v>
      </c>
      <c r="AN85" s="57">
        <v>8150</v>
      </c>
      <c r="AO85" s="57">
        <v>8568.5300000000007</v>
      </c>
      <c r="AP85" s="57">
        <v>0</v>
      </c>
      <c r="AQ85" s="57">
        <v>30922.14</v>
      </c>
      <c r="AR85" s="57">
        <v>4009.35</v>
      </c>
      <c r="AS85" s="57">
        <v>0</v>
      </c>
      <c r="AT85" s="57">
        <v>4802.8100000000004</v>
      </c>
      <c r="AU85" s="57">
        <v>12515.14</v>
      </c>
      <c r="AV85" s="57">
        <v>36306.559999999998</v>
      </c>
      <c r="AW85" s="57">
        <v>1354731.81</v>
      </c>
      <c r="AX85" s="57">
        <v>0</v>
      </c>
      <c r="AY85" s="59">
        <f t="shared" si="32"/>
        <v>0</v>
      </c>
      <c r="AZ85" s="58">
        <v>0</v>
      </c>
      <c r="BA85" s="59">
        <v>0.10000034878001916</v>
      </c>
      <c r="BB85" s="57">
        <v>236925.75</v>
      </c>
      <c r="BC85" s="57">
        <v>1579183.83</v>
      </c>
      <c r="BD85" s="58">
        <v>253705</v>
      </c>
      <c r="BE85" s="58">
        <v>5.8207660913467401E-11</v>
      </c>
      <c r="BF85" s="58">
        <v>366315.05</v>
      </c>
      <c r="BG85" s="58">
        <v>27632.0974999998</v>
      </c>
      <c r="BH85" s="58">
        <v>0</v>
      </c>
      <c r="BI85" s="58">
        <v>0</v>
      </c>
      <c r="BJ85" s="58">
        <v>0</v>
      </c>
      <c r="BK85" s="58">
        <v>0</v>
      </c>
      <c r="BL85" s="58">
        <v>1112</v>
      </c>
      <c r="BM85" s="58">
        <v>478</v>
      </c>
      <c r="BN85" s="57">
        <v>0</v>
      </c>
      <c r="BO85" s="57">
        <v>0</v>
      </c>
      <c r="BP85" s="57">
        <v>-9</v>
      </c>
      <c r="BQ85" s="57">
        <v>-15</v>
      </c>
      <c r="BR85" s="57">
        <v>-118</v>
      </c>
      <c r="BS85" s="57">
        <v>-105</v>
      </c>
      <c r="BT85" s="57">
        <v>0</v>
      </c>
      <c r="BU85" s="57">
        <v>0</v>
      </c>
      <c r="BV85" s="57">
        <v>5</v>
      </c>
      <c r="BW85" s="57">
        <v>-257</v>
      </c>
      <c r="BX85" s="57">
        <v>-1</v>
      </c>
      <c r="BY85" s="57">
        <v>1090</v>
      </c>
      <c r="BZ85" s="57">
        <v>5</v>
      </c>
      <c r="CA85" s="57">
        <v>16</v>
      </c>
      <c r="CB85" s="57">
        <v>77</v>
      </c>
      <c r="CC85" s="57">
        <v>22</v>
      </c>
      <c r="CD85" s="57">
        <v>125</v>
      </c>
      <c r="CE85" s="57">
        <v>32</v>
      </c>
      <c r="CF85" s="57">
        <v>1</v>
      </c>
    </row>
    <row r="86" spans="1:84" s="48" customFormat="1" ht="15.65" customHeight="1" x14ac:dyDescent="0.35">
      <c r="A86" s="40">
        <v>9</v>
      </c>
      <c r="B86" s="40" t="s">
        <v>263</v>
      </c>
      <c r="C86" s="55" t="s">
        <v>106</v>
      </c>
      <c r="D86" s="40" t="s">
        <v>264</v>
      </c>
      <c r="E86" s="40" t="s">
        <v>101</v>
      </c>
      <c r="F86" s="40" t="s">
        <v>253</v>
      </c>
      <c r="G86" s="57">
        <v>9690471.6500000004</v>
      </c>
      <c r="H86" s="57">
        <v>0</v>
      </c>
      <c r="I86" s="57">
        <v>215360.62</v>
      </c>
      <c r="J86" s="57">
        <v>0</v>
      </c>
      <c r="K86" s="58">
        <v>0</v>
      </c>
      <c r="L86" s="58">
        <v>9905832.2699999996</v>
      </c>
      <c r="M86" s="58">
        <v>0</v>
      </c>
      <c r="N86" s="57">
        <v>195539.28</v>
      </c>
      <c r="O86" s="57">
        <v>454389.43</v>
      </c>
      <c r="P86" s="72">
        <v>3341022.66</v>
      </c>
      <c r="Q86" s="57">
        <v>5464.02</v>
      </c>
      <c r="R86" s="57">
        <v>247448.92</v>
      </c>
      <c r="S86" s="57">
        <v>3469526.72</v>
      </c>
      <c r="T86" s="57">
        <v>757826.53</v>
      </c>
      <c r="U86" s="57">
        <v>0</v>
      </c>
      <c r="V86" s="57">
        <v>0</v>
      </c>
      <c r="W86" s="57">
        <v>250589.29</v>
      </c>
      <c r="X86" s="58">
        <v>969048.45</v>
      </c>
      <c r="Y86" s="58">
        <v>9690855.3000000007</v>
      </c>
      <c r="Z86" s="59">
        <v>5.3840165767369844E-2</v>
      </c>
      <c r="AA86" s="58">
        <v>969048.45</v>
      </c>
      <c r="AB86" s="57">
        <v>0</v>
      </c>
      <c r="AC86" s="57">
        <v>0</v>
      </c>
      <c r="AD86" s="58">
        <v>0</v>
      </c>
      <c r="AE86" s="58">
        <v>0</v>
      </c>
      <c r="AF86" s="58">
        <f t="shared" si="31"/>
        <v>0</v>
      </c>
      <c r="AG86" s="58">
        <v>517866.15</v>
      </c>
      <c r="AH86" s="57">
        <v>41044.589999999997</v>
      </c>
      <c r="AI86" s="57">
        <v>60712.17</v>
      </c>
      <c r="AJ86" s="58">
        <v>0</v>
      </c>
      <c r="AK86" s="57">
        <v>66173</v>
      </c>
      <c r="AL86" s="57">
        <v>4323.41</v>
      </c>
      <c r="AM86" s="57">
        <v>30989.8</v>
      </c>
      <c r="AN86" s="57">
        <v>8150</v>
      </c>
      <c r="AO86" s="57">
        <v>0</v>
      </c>
      <c r="AP86" s="57">
        <v>0</v>
      </c>
      <c r="AQ86" s="57">
        <v>26946.5</v>
      </c>
      <c r="AR86" s="57">
        <v>-210</v>
      </c>
      <c r="AS86" s="57">
        <v>0</v>
      </c>
      <c r="AT86" s="57">
        <v>0</v>
      </c>
      <c r="AU86" s="57">
        <v>11264.3</v>
      </c>
      <c r="AV86" s="57">
        <v>31355.85</v>
      </c>
      <c r="AW86" s="57">
        <v>798615.77</v>
      </c>
      <c r="AX86" s="57">
        <v>0</v>
      </c>
      <c r="AY86" s="59">
        <f t="shared" si="32"/>
        <v>0</v>
      </c>
      <c r="AZ86" s="58">
        <v>0</v>
      </c>
      <c r="BA86" s="59">
        <v>0.10000013260448473</v>
      </c>
      <c r="BB86" s="57">
        <v>355927.16</v>
      </c>
      <c r="BC86" s="57">
        <v>165809.44</v>
      </c>
      <c r="BD86" s="58">
        <v>253705</v>
      </c>
      <c r="BE86" s="58">
        <v>2.91038304567337E-11</v>
      </c>
      <c r="BF86" s="58">
        <v>144249.74</v>
      </c>
      <c r="BG86" s="58">
        <v>0</v>
      </c>
      <c r="BH86" s="58">
        <v>0</v>
      </c>
      <c r="BI86" s="58">
        <v>0</v>
      </c>
      <c r="BJ86" s="58">
        <v>0</v>
      </c>
      <c r="BK86" s="58">
        <v>0</v>
      </c>
      <c r="BL86" s="58">
        <v>1147</v>
      </c>
      <c r="BM86" s="58">
        <v>313</v>
      </c>
      <c r="BN86" s="57">
        <v>0</v>
      </c>
      <c r="BO86" s="57">
        <v>0</v>
      </c>
      <c r="BP86" s="57">
        <v>-9</v>
      </c>
      <c r="BQ86" s="57">
        <v>-22</v>
      </c>
      <c r="BR86" s="57">
        <v>-26</v>
      </c>
      <c r="BS86" s="57">
        <v>-83</v>
      </c>
      <c r="BT86" s="57">
        <v>0</v>
      </c>
      <c r="BU86" s="57">
        <v>0</v>
      </c>
      <c r="BV86" s="57">
        <v>0</v>
      </c>
      <c r="BW86" s="57">
        <v>-334</v>
      </c>
      <c r="BX86" s="57">
        <v>0</v>
      </c>
      <c r="BY86" s="57">
        <v>986</v>
      </c>
      <c r="BZ86" s="57">
        <v>5</v>
      </c>
      <c r="CA86" s="57">
        <v>5</v>
      </c>
      <c r="CB86" s="57">
        <v>90</v>
      </c>
      <c r="CC86" s="57">
        <v>43</v>
      </c>
      <c r="CD86" s="57">
        <v>191</v>
      </c>
      <c r="CE86" s="57">
        <v>3</v>
      </c>
      <c r="CF86" s="57">
        <v>0</v>
      </c>
    </row>
    <row r="87" spans="1:84" s="48" customFormat="1" ht="15.65" customHeight="1" x14ac:dyDescent="0.35">
      <c r="A87" s="40">
        <v>9</v>
      </c>
      <c r="B87" s="36" t="s">
        <v>504</v>
      </c>
      <c r="C87" s="52" t="s">
        <v>506</v>
      </c>
      <c r="D87" s="38" t="s">
        <v>276</v>
      </c>
      <c r="E87" s="38" t="s">
        <v>101</v>
      </c>
      <c r="F87" s="38" t="s">
        <v>253</v>
      </c>
      <c r="G87" s="57">
        <v>33656611.409999996</v>
      </c>
      <c r="H87" s="57">
        <v>1151736.82</v>
      </c>
      <c r="I87" s="57">
        <v>0</v>
      </c>
      <c r="J87" s="57">
        <v>0</v>
      </c>
      <c r="K87" s="58">
        <v>0</v>
      </c>
      <c r="L87" s="58">
        <v>34808348.229999997</v>
      </c>
      <c r="M87" s="58">
        <v>0</v>
      </c>
      <c r="N87" s="57">
        <v>8412411.4000000004</v>
      </c>
      <c r="O87" s="57">
        <v>1861492.81</v>
      </c>
      <c r="P87" s="72">
        <v>9419932.9499999993</v>
      </c>
      <c r="Q87" s="57">
        <v>0</v>
      </c>
      <c r="R87" s="57">
        <v>1261818.6499999999</v>
      </c>
      <c r="S87" s="57">
        <v>8577906.4299999997</v>
      </c>
      <c r="T87" s="57">
        <v>1670577.66</v>
      </c>
      <c r="U87" s="57">
        <v>0</v>
      </c>
      <c r="V87" s="57">
        <v>0</v>
      </c>
      <c r="W87" s="57">
        <v>1463990.82</v>
      </c>
      <c r="X87" s="58">
        <v>2025586.58</v>
      </c>
      <c r="Y87" s="58">
        <v>34693717.299999997</v>
      </c>
      <c r="Z87" s="59">
        <v>3.5746174215977734E-2</v>
      </c>
      <c r="AA87" s="58">
        <v>2023836.58</v>
      </c>
      <c r="AB87" s="57">
        <v>0</v>
      </c>
      <c r="AC87" s="57">
        <v>0</v>
      </c>
      <c r="AD87" s="58">
        <v>0</v>
      </c>
      <c r="AE87" s="58">
        <v>0</v>
      </c>
      <c r="AF87" s="58">
        <f t="shared" si="31"/>
        <v>0</v>
      </c>
      <c r="AG87" s="58">
        <v>1132957.3400000001</v>
      </c>
      <c r="AH87" s="57">
        <v>85480.7</v>
      </c>
      <c r="AI87" s="57">
        <v>241293.38</v>
      </c>
      <c r="AJ87" s="58">
        <v>0</v>
      </c>
      <c r="AK87" s="57">
        <v>251780.17</v>
      </c>
      <c r="AL87" s="57">
        <v>11565.61</v>
      </c>
      <c r="AM87" s="57">
        <v>113470.15</v>
      </c>
      <c r="AN87" s="57">
        <v>8150</v>
      </c>
      <c r="AO87" s="57">
        <v>102</v>
      </c>
      <c r="AP87" s="57">
        <v>8199.32</v>
      </c>
      <c r="AQ87" s="57">
        <v>36308.58</v>
      </c>
      <c r="AR87" s="57">
        <v>15437.91</v>
      </c>
      <c r="AS87" s="57">
        <v>1815</v>
      </c>
      <c r="AT87" s="57">
        <v>28051.61</v>
      </c>
      <c r="AU87" s="57">
        <v>35485.67</v>
      </c>
      <c r="AV87" s="57">
        <v>48056.090000000004</v>
      </c>
      <c r="AW87" s="57">
        <v>2018153.53</v>
      </c>
      <c r="AX87" s="57">
        <v>0</v>
      </c>
      <c r="AY87" s="59">
        <f t="shared" si="32"/>
        <v>0</v>
      </c>
      <c r="AZ87" s="58">
        <v>0</v>
      </c>
      <c r="BA87" s="59">
        <v>6.0131917481112823E-2</v>
      </c>
      <c r="BB87" s="57">
        <v>648978.69999999995</v>
      </c>
      <c r="BC87" s="57">
        <v>595286.57999999996</v>
      </c>
      <c r="BD87" s="58">
        <v>250638</v>
      </c>
      <c r="BE87" s="58">
        <v>0</v>
      </c>
      <c r="BF87" s="58">
        <v>1195322.5</v>
      </c>
      <c r="BG87" s="58">
        <v>690784.11750000005</v>
      </c>
      <c r="BH87" s="58">
        <v>0</v>
      </c>
      <c r="BI87" s="58">
        <v>0</v>
      </c>
      <c r="BJ87" s="58">
        <v>0</v>
      </c>
      <c r="BK87" s="58">
        <v>0</v>
      </c>
      <c r="BL87" s="58">
        <v>3016</v>
      </c>
      <c r="BM87" s="58">
        <v>1045</v>
      </c>
      <c r="BN87" s="57">
        <v>62</v>
      </c>
      <c r="BO87" s="57">
        <v>-34</v>
      </c>
      <c r="BP87" s="57">
        <v>-44</v>
      </c>
      <c r="BQ87" s="57">
        <v>-74</v>
      </c>
      <c r="BR87" s="57">
        <v>-281</v>
      </c>
      <c r="BS87" s="57">
        <v>-363</v>
      </c>
      <c r="BT87" s="57">
        <v>0</v>
      </c>
      <c r="BU87" s="57">
        <v>0</v>
      </c>
      <c r="BV87" s="57">
        <v>0</v>
      </c>
      <c r="BW87" s="57">
        <v>-583</v>
      </c>
      <c r="BX87" s="57">
        <v>-5</v>
      </c>
      <c r="BY87" s="57">
        <v>2739</v>
      </c>
      <c r="BZ87" s="57">
        <v>35</v>
      </c>
      <c r="CA87" s="57">
        <v>108</v>
      </c>
      <c r="CB87" s="57">
        <v>241</v>
      </c>
      <c r="CC87" s="57">
        <v>38</v>
      </c>
      <c r="CD87" s="57">
        <v>212</v>
      </c>
      <c r="CE87" s="57">
        <v>95</v>
      </c>
      <c r="CF87" s="57">
        <v>1</v>
      </c>
    </row>
    <row r="88" spans="1:84" s="48" customFormat="1" ht="15.65" customHeight="1" x14ac:dyDescent="0.35">
      <c r="A88" s="40">
        <v>9</v>
      </c>
      <c r="B88" s="40" t="s">
        <v>530</v>
      </c>
      <c r="C88" s="55" t="s">
        <v>88</v>
      </c>
      <c r="D88" s="40" t="s">
        <v>265</v>
      </c>
      <c r="E88" s="40" t="s">
        <v>115</v>
      </c>
      <c r="F88" s="40" t="s">
        <v>253</v>
      </c>
      <c r="G88" s="57">
        <v>29139050.359999999</v>
      </c>
      <c r="H88" s="57">
        <v>0</v>
      </c>
      <c r="I88" s="57">
        <v>974270.13</v>
      </c>
      <c r="J88" s="57">
        <v>693.93</v>
      </c>
      <c r="K88" s="58">
        <v>0</v>
      </c>
      <c r="L88" s="58">
        <v>30114014.420000002</v>
      </c>
      <c r="M88" s="58">
        <v>11294.86</v>
      </c>
      <c r="N88" s="57">
        <v>7863642.4699999997</v>
      </c>
      <c r="O88" s="57">
        <v>1580890.38</v>
      </c>
      <c r="P88" s="72">
        <v>8436834.9299999997</v>
      </c>
      <c r="Q88" s="57">
        <v>30815.98</v>
      </c>
      <c r="R88" s="57">
        <v>934388.36</v>
      </c>
      <c r="S88" s="57">
        <v>6525036.0800000001</v>
      </c>
      <c r="T88" s="57">
        <v>1713342.31</v>
      </c>
      <c r="U88" s="57">
        <v>0</v>
      </c>
      <c r="V88" s="57">
        <v>0</v>
      </c>
      <c r="W88" s="57">
        <v>1503413.5</v>
      </c>
      <c r="X88" s="58">
        <v>2330496.46</v>
      </c>
      <c r="Y88" s="58">
        <v>30918860.469999999</v>
      </c>
      <c r="Z88" s="59">
        <v>0.13274951833399384</v>
      </c>
      <c r="AA88" s="58">
        <v>2330496.46</v>
      </c>
      <c r="AB88" s="57">
        <v>0</v>
      </c>
      <c r="AC88" s="57">
        <v>0</v>
      </c>
      <c r="AD88" s="58">
        <v>0</v>
      </c>
      <c r="AE88" s="58">
        <v>0</v>
      </c>
      <c r="AF88" s="58">
        <f t="shared" si="31"/>
        <v>0</v>
      </c>
      <c r="AG88" s="58">
        <v>1361230.46</v>
      </c>
      <c r="AH88" s="57">
        <v>101254.54</v>
      </c>
      <c r="AI88" s="57">
        <v>364222.34</v>
      </c>
      <c r="AJ88" s="58">
        <v>0</v>
      </c>
      <c r="AK88" s="57">
        <v>150995.19</v>
      </c>
      <c r="AL88" s="57">
        <v>25311.4</v>
      </c>
      <c r="AM88" s="57">
        <v>121408.05</v>
      </c>
      <c r="AN88" s="57">
        <v>8150</v>
      </c>
      <c r="AO88" s="57">
        <v>2209</v>
      </c>
      <c r="AP88" s="57">
        <v>9556.94</v>
      </c>
      <c r="AQ88" s="57">
        <v>95310.16</v>
      </c>
      <c r="AR88" s="57">
        <v>22759.07</v>
      </c>
      <c r="AS88" s="57">
        <v>1725</v>
      </c>
      <c r="AT88" s="57">
        <v>13758.63</v>
      </c>
      <c r="AU88" s="57">
        <v>11877.05</v>
      </c>
      <c r="AV88" s="57">
        <v>95975.44</v>
      </c>
      <c r="AW88" s="57">
        <v>2385743.27</v>
      </c>
      <c r="AX88" s="57">
        <v>0</v>
      </c>
      <c r="AY88" s="59">
        <f t="shared" si="32"/>
        <v>0</v>
      </c>
      <c r="AZ88" s="58">
        <v>0</v>
      </c>
      <c r="BA88" s="59">
        <v>7.994713072560998E-2</v>
      </c>
      <c r="BB88" s="57">
        <v>470587.28</v>
      </c>
      <c r="BC88" s="57">
        <v>3397607.62</v>
      </c>
      <c r="BD88" s="58">
        <v>250638</v>
      </c>
      <c r="BE88" s="58">
        <v>0</v>
      </c>
      <c r="BF88" s="58">
        <v>1330047.6399999999</v>
      </c>
      <c r="BG88" s="58">
        <v>733611.82250000106</v>
      </c>
      <c r="BH88" s="58">
        <v>0</v>
      </c>
      <c r="BI88" s="58">
        <v>0</v>
      </c>
      <c r="BJ88" s="58">
        <v>0</v>
      </c>
      <c r="BK88" s="58">
        <v>0</v>
      </c>
      <c r="BL88" s="58">
        <v>2799</v>
      </c>
      <c r="BM88" s="58">
        <v>655</v>
      </c>
      <c r="BN88" s="57">
        <v>0</v>
      </c>
      <c r="BO88" s="57">
        <v>0</v>
      </c>
      <c r="BP88" s="57">
        <v>-10</v>
      </c>
      <c r="BQ88" s="57">
        <v>-42</v>
      </c>
      <c r="BR88" s="57">
        <v>-99</v>
      </c>
      <c r="BS88" s="57">
        <v>-274</v>
      </c>
      <c r="BT88" s="57">
        <v>0</v>
      </c>
      <c r="BU88" s="57">
        <v>0</v>
      </c>
      <c r="BV88" s="57">
        <v>6</v>
      </c>
      <c r="BW88" s="57">
        <v>-710</v>
      </c>
      <c r="BX88" s="57">
        <v>-1</v>
      </c>
      <c r="BY88" s="57">
        <v>2324</v>
      </c>
      <c r="BZ88" s="57">
        <v>57</v>
      </c>
      <c r="CA88" s="57">
        <v>0</v>
      </c>
      <c r="CB88" s="57">
        <v>128</v>
      </c>
      <c r="CC88" s="57">
        <v>57</v>
      </c>
      <c r="CD88" s="57">
        <v>436</v>
      </c>
      <c r="CE88" s="57">
        <v>85</v>
      </c>
      <c r="CF88" s="57">
        <v>4</v>
      </c>
    </row>
    <row r="89" spans="1:84" s="48" customFormat="1" ht="15.65" customHeight="1" x14ac:dyDescent="0.35">
      <c r="A89" s="40">
        <v>9</v>
      </c>
      <c r="B89" s="36" t="s">
        <v>266</v>
      </c>
      <c r="C89" s="52" t="s">
        <v>159</v>
      </c>
      <c r="D89" s="38" t="s">
        <v>267</v>
      </c>
      <c r="E89" s="38" t="s">
        <v>104</v>
      </c>
      <c r="F89" s="38" t="s">
        <v>249</v>
      </c>
      <c r="G89" s="57">
        <v>15459394.6</v>
      </c>
      <c r="H89" s="57">
        <v>1749.05</v>
      </c>
      <c r="I89" s="57">
        <v>557018.63</v>
      </c>
      <c r="J89" s="57">
        <v>0</v>
      </c>
      <c r="K89" s="58">
        <v>0</v>
      </c>
      <c r="L89" s="58">
        <v>16018162.279999999</v>
      </c>
      <c r="M89" s="58">
        <v>0</v>
      </c>
      <c r="N89" s="57">
        <v>4702405.8600000003</v>
      </c>
      <c r="O89" s="57">
        <v>538950.30000000005</v>
      </c>
      <c r="P89" s="72">
        <v>3424895.66</v>
      </c>
      <c r="Q89" s="57">
        <v>0</v>
      </c>
      <c r="R89" s="57">
        <v>705021.53</v>
      </c>
      <c r="S89" s="57">
        <v>3003053.11</v>
      </c>
      <c r="T89" s="57">
        <v>1905892.05</v>
      </c>
      <c r="U89" s="57">
        <v>0</v>
      </c>
      <c r="V89" s="57">
        <v>0</v>
      </c>
      <c r="W89" s="57">
        <v>557922.94999999995</v>
      </c>
      <c r="X89" s="58">
        <v>1076340.49</v>
      </c>
      <c r="Y89" s="58">
        <v>15914481.949999999</v>
      </c>
      <c r="Z89" s="59">
        <v>3.5011237994674677E-2</v>
      </c>
      <c r="AA89" s="58">
        <v>1072344.07</v>
      </c>
      <c r="AB89" s="57">
        <v>0</v>
      </c>
      <c r="AC89" s="57">
        <v>0</v>
      </c>
      <c r="AD89" s="58">
        <v>0</v>
      </c>
      <c r="AE89" s="58">
        <v>0</v>
      </c>
      <c r="AF89" s="58">
        <f t="shared" si="31"/>
        <v>0</v>
      </c>
      <c r="AG89" s="58">
        <v>469009.75</v>
      </c>
      <c r="AH89" s="57">
        <v>36510.400000000001</v>
      </c>
      <c r="AI89" s="57">
        <v>94408.61</v>
      </c>
      <c r="AJ89" s="58">
        <v>255.74</v>
      </c>
      <c r="AK89" s="57">
        <v>28512</v>
      </c>
      <c r="AL89" s="57">
        <v>5452.43</v>
      </c>
      <c r="AM89" s="57">
        <v>121950.59</v>
      </c>
      <c r="AN89" s="57">
        <v>8150</v>
      </c>
      <c r="AO89" s="57">
        <v>750</v>
      </c>
      <c r="AP89" s="57">
        <v>0</v>
      </c>
      <c r="AQ89" s="57">
        <v>48442.95</v>
      </c>
      <c r="AR89" s="57">
        <v>6648.48</v>
      </c>
      <c r="AS89" s="57">
        <v>0</v>
      </c>
      <c r="AT89" s="57">
        <v>5132.92</v>
      </c>
      <c r="AU89" s="57">
        <v>24173.35</v>
      </c>
      <c r="AV89" s="57">
        <v>32122.52</v>
      </c>
      <c r="AW89" s="57">
        <v>881519.74</v>
      </c>
      <c r="AX89" s="57">
        <v>0</v>
      </c>
      <c r="AY89" s="59">
        <f t="shared" si="32"/>
        <v>0</v>
      </c>
      <c r="AZ89" s="58">
        <v>0</v>
      </c>
      <c r="BA89" s="59">
        <v>6.9365204637444222E-2</v>
      </c>
      <c r="BB89" s="57">
        <v>106720.66</v>
      </c>
      <c r="BC89" s="57">
        <v>434593.12</v>
      </c>
      <c r="BD89" s="58">
        <v>253705</v>
      </c>
      <c r="BE89" s="58">
        <v>2.91038304567337E-11</v>
      </c>
      <c r="BF89" s="58">
        <v>141733.25</v>
      </c>
      <c r="BG89" s="58">
        <v>0</v>
      </c>
      <c r="BH89" s="58">
        <v>0</v>
      </c>
      <c r="BI89" s="58">
        <v>0</v>
      </c>
      <c r="BJ89" s="58">
        <v>0</v>
      </c>
      <c r="BK89" s="58">
        <v>0</v>
      </c>
      <c r="BL89" s="58">
        <v>1622</v>
      </c>
      <c r="BM89" s="58">
        <v>497</v>
      </c>
      <c r="BN89" s="57">
        <v>7</v>
      </c>
      <c r="BO89" s="57">
        <v>-2</v>
      </c>
      <c r="BP89" s="57">
        <v>-9</v>
      </c>
      <c r="BQ89" s="57">
        <v>-28</v>
      </c>
      <c r="BR89" s="57">
        <v>-49</v>
      </c>
      <c r="BS89" s="57">
        <v>-126</v>
      </c>
      <c r="BT89" s="57">
        <v>0</v>
      </c>
      <c r="BU89" s="57">
        <v>0</v>
      </c>
      <c r="BV89" s="57">
        <v>8</v>
      </c>
      <c r="BW89" s="57">
        <v>-361</v>
      </c>
      <c r="BX89" s="57">
        <v>-10</v>
      </c>
      <c r="BY89" s="57">
        <v>1549</v>
      </c>
      <c r="BZ89" s="57">
        <v>32</v>
      </c>
      <c r="CA89" s="57">
        <v>66</v>
      </c>
      <c r="CB89" s="57">
        <v>50</v>
      </c>
      <c r="CC89" s="57">
        <v>32</v>
      </c>
      <c r="CD89" s="57">
        <v>267</v>
      </c>
      <c r="CE89" s="57">
        <v>5</v>
      </c>
      <c r="CF89" s="57">
        <v>6</v>
      </c>
    </row>
    <row r="90" spans="1:84" s="48" customFormat="1" ht="15.65" customHeight="1" x14ac:dyDescent="0.35">
      <c r="A90" s="40">
        <v>9</v>
      </c>
      <c r="B90" s="40" t="s">
        <v>268</v>
      </c>
      <c r="C90" s="56" t="s">
        <v>269</v>
      </c>
      <c r="D90" s="40" t="s">
        <v>270</v>
      </c>
      <c r="E90" s="40" t="s">
        <v>110</v>
      </c>
      <c r="F90" s="40" t="s">
        <v>249</v>
      </c>
      <c r="G90" s="57">
        <v>15650203.82</v>
      </c>
      <c r="H90" s="57">
        <v>0</v>
      </c>
      <c r="I90" s="57">
        <v>351942.51</v>
      </c>
      <c r="J90" s="57">
        <v>0</v>
      </c>
      <c r="K90" s="58">
        <v>0</v>
      </c>
      <c r="L90" s="58">
        <v>16002146.33</v>
      </c>
      <c r="M90" s="58">
        <v>0</v>
      </c>
      <c r="N90" s="57">
        <v>4961449.2300000004</v>
      </c>
      <c r="O90" s="57">
        <v>710261.49</v>
      </c>
      <c r="P90" s="72">
        <v>2461171.42</v>
      </c>
      <c r="Q90" s="57">
        <v>0</v>
      </c>
      <c r="R90" s="57">
        <v>565274.93000000005</v>
      </c>
      <c r="S90" s="57">
        <v>4153901.34</v>
      </c>
      <c r="T90" s="57">
        <v>1499014.77</v>
      </c>
      <c r="U90" s="57">
        <v>0</v>
      </c>
      <c r="V90" s="57">
        <v>0</v>
      </c>
      <c r="W90" s="57">
        <v>503251.7</v>
      </c>
      <c r="X90" s="58">
        <v>1632476.91</v>
      </c>
      <c r="Y90" s="58">
        <v>16486801.789999999</v>
      </c>
      <c r="Z90" s="59">
        <v>0.10982524954745286</v>
      </c>
      <c r="AA90" s="58">
        <v>1533689.47</v>
      </c>
      <c r="AB90" s="57">
        <v>0</v>
      </c>
      <c r="AC90" s="57">
        <v>0</v>
      </c>
      <c r="AD90" s="58">
        <v>0</v>
      </c>
      <c r="AE90" s="58">
        <v>0</v>
      </c>
      <c r="AF90" s="58">
        <f t="shared" si="31"/>
        <v>0</v>
      </c>
      <c r="AG90" s="58">
        <v>605167.68000000005</v>
      </c>
      <c r="AH90" s="57">
        <v>45603.21</v>
      </c>
      <c r="AI90" s="57">
        <v>140326.01999999999</v>
      </c>
      <c r="AJ90" s="58">
        <v>0</v>
      </c>
      <c r="AK90" s="57">
        <v>85258.87</v>
      </c>
      <c r="AL90" s="57">
        <v>980.98</v>
      </c>
      <c r="AM90" s="57">
        <v>83102.31</v>
      </c>
      <c r="AN90" s="57">
        <v>8150</v>
      </c>
      <c r="AO90" s="57">
        <v>0</v>
      </c>
      <c r="AP90" s="57">
        <v>0</v>
      </c>
      <c r="AQ90" s="57">
        <v>23246.41</v>
      </c>
      <c r="AR90" s="57">
        <v>11734.56</v>
      </c>
      <c r="AS90" s="57">
        <v>0</v>
      </c>
      <c r="AT90" s="57">
        <v>1742.77</v>
      </c>
      <c r="AU90" s="57">
        <v>45808.39</v>
      </c>
      <c r="AV90" s="57">
        <v>32107.22</v>
      </c>
      <c r="AW90" s="57">
        <v>1083228.42</v>
      </c>
      <c r="AX90" s="57">
        <v>0</v>
      </c>
      <c r="AY90" s="59">
        <f t="shared" si="32"/>
        <v>0</v>
      </c>
      <c r="AZ90" s="58">
        <v>0</v>
      </c>
      <c r="BA90" s="59">
        <v>9.7998050865001449E-2</v>
      </c>
      <c r="BB90" s="57">
        <v>195680.99</v>
      </c>
      <c r="BC90" s="57">
        <v>1523106.55</v>
      </c>
      <c r="BD90" s="58">
        <v>253705</v>
      </c>
      <c r="BE90" s="58">
        <v>0</v>
      </c>
      <c r="BF90" s="58">
        <v>725826.99</v>
      </c>
      <c r="BG90" s="58">
        <v>455019.88500000001</v>
      </c>
      <c r="BH90" s="58">
        <v>0</v>
      </c>
      <c r="BI90" s="58">
        <v>0</v>
      </c>
      <c r="BJ90" s="58">
        <v>0</v>
      </c>
      <c r="BK90" s="58">
        <v>0</v>
      </c>
      <c r="BL90" s="58">
        <v>1338</v>
      </c>
      <c r="BM90" s="58">
        <v>424</v>
      </c>
      <c r="BN90" s="57">
        <v>1</v>
      </c>
      <c r="BO90" s="57">
        <v>0</v>
      </c>
      <c r="BP90" s="57">
        <v>-12</v>
      </c>
      <c r="BQ90" s="57">
        <v>-18</v>
      </c>
      <c r="BR90" s="57">
        <v>-96</v>
      </c>
      <c r="BS90" s="57">
        <v>-88</v>
      </c>
      <c r="BT90" s="57">
        <v>6</v>
      </c>
      <c r="BU90" s="57">
        <v>0</v>
      </c>
      <c r="BV90" s="57">
        <v>50</v>
      </c>
      <c r="BW90" s="57">
        <v>-349</v>
      </c>
      <c r="BX90" s="57">
        <v>-1</v>
      </c>
      <c r="BY90" s="57">
        <v>1255</v>
      </c>
      <c r="BZ90" s="57">
        <v>11</v>
      </c>
      <c r="CA90" s="57">
        <v>101</v>
      </c>
      <c r="CB90" s="57">
        <v>102</v>
      </c>
      <c r="CC90" s="57">
        <v>28</v>
      </c>
      <c r="CD90" s="57">
        <v>178</v>
      </c>
      <c r="CE90" s="57">
        <v>38</v>
      </c>
      <c r="CF90" s="57">
        <v>2</v>
      </c>
    </row>
    <row r="91" spans="1:84" s="48" customFormat="1" ht="15.65" customHeight="1" x14ac:dyDescent="0.35">
      <c r="A91" s="40">
        <v>9</v>
      </c>
      <c r="B91" s="40" t="s">
        <v>272</v>
      </c>
      <c r="C91" s="55" t="s">
        <v>197</v>
      </c>
      <c r="D91" s="40" t="s">
        <v>273</v>
      </c>
      <c r="E91" s="40" t="s">
        <v>101</v>
      </c>
      <c r="F91" s="40" t="s">
        <v>253</v>
      </c>
      <c r="G91" s="57">
        <v>19015747.84</v>
      </c>
      <c r="H91" s="57">
        <v>0</v>
      </c>
      <c r="I91" s="57">
        <v>465220.93</v>
      </c>
      <c r="J91" s="57">
        <v>0</v>
      </c>
      <c r="K91" s="58">
        <v>0</v>
      </c>
      <c r="L91" s="58">
        <v>19480968.77</v>
      </c>
      <c r="M91" s="58">
        <v>0</v>
      </c>
      <c r="N91" s="57">
        <v>4933663.49</v>
      </c>
      <c r="O91" s="57">
        <v>958402.89</v>
      </c>
      <c r="P91" s="72">
        <v>3834512.54</v>
      </c>
      <c r="Q91" s="57">
        <v>0</v>
      </c>
      <c r="R91" s="57">
        <v>818805.39</v>
      </c>
      <c r="S91" s="57">
        <v>5541125.5999999996</v>
      </c>
      <c r="T91" s="57">
        <v>981467.24</v>
      </c>
      <c r="U91" s="57">
        <v>0</v>
      </c>
      <c r="V91" s="57">
        <v>0</v>
      </c>
      <c r="W91" s="57">
        <v>895819.18</v>
      </c>
      <c r="X91" s="58">
        <v>1716481.84</v>
      </c>
      <c r="Y91" s="58">
        <v>19680278.170000002</v>
      </c>
      <c r="Z91" s="59">
        <v>6.567588245848395E-2</v>
      </c>
      <c r="AA91" s="58">
        <v>1692615.02</v>
      </c>
      <c r="AB91" s="57">
        <v>0</v>
      </c>
      <c r="AC91" s="57">
        <v>0</v>
      </c>
      <c r="AD91" s="58">
        <v>0</v>
      </c>
      <c r="AE91" s="58">
        <v>0</v>
      </c>
      <c r="AF91" s="58">
        <f t="shared" si="31"/>
        <v>0</v>
      </c>
      <c r="AG91" s="58">
        <v>685035.67</v>
      </c>
      <c r="AH91" s="57">
        <v>53271.13</v>
      </c>
      <c r="AI91" s="57">
        <v>215405.51</v>
      </c>
      <c r="AJ91" s="58">
        <v>0</v>
      </c>
      <c r="AK91" s="57">
        <v>98792</v>
      </c>
      <c r="AL91" s="57">
        <v>7674.38</v>
      </c>
      <c r="AM91" s="57">
        <v>89154.75</v>
      </c>
      <c r="AN91" s="57">
        <v>8150</v>
      </c>
      <c r="AO91" s="57">
        <v>0</v>
      </c>
      <c r="AP91" s="57">
        <v>12800</v>
      </c>
      <c r="AQ91" s="57">
        <v>21854.59</v>
      </c>
      <c r="AR91" s="57">
        <v>8269.57</v>
      </c>
      <c r="AS91" s="57">
        <v>3000</v>
      </c>
      <c r="AT91" s="57">
        <v>35127.120000000003</v>
      </c>
      <c r="AU91" s="57">
        <v>26606.11</v>
      </c>
      <c r="AV91" s="57">
        <v>70261.679999999993</v>
      </c>
      <c r="AW91" s="57">
        <v>1335402.51</v>
      </c>
      <c r="AX91" s="57">
        <v>0</v>
      </c>
      <c r="AY91" s="59">
        <f t="shared" si="32"/>
        <v>0</v>
      </c>
      <c r="AZ91" s="58">
        <v>0</v>
      </c>
      <c r="BA91" s="59">
        <v>8.9011225550622367E-2</v>
      </c>
      <c r="BB91" s="57">
        <v>0</v>
      </c>
      <c r="BC91" s="57">
        <v>1248876.02</v>
      </c>
      <c r="BD91" s="58">
        <v>253705</v>
      </c>
      <c r="BE91" s="58">
        <v>0</v>
      </c>
      <c r="BF91" s="58">
        <v>1225723.99</v>
      </c>
      <c r="BG91" s="58">
        <v>891873.36250000005</v>
      </c>
      <c r="BH91" s="58">
        <v>0</v>
      </c>
      <c r="BI91" s="58">
        <v>0</v>
      </c>
      <c r="BJ91" s="58">
        <v>0</v>
      </c>
      <c r="BK91" s="58">
        <v>0</v>
      </c>
      <c r="BL91" s="58">
        <v>1794</v>
      </c>
      <c r="BM91" s="58">
        <v>481</v>
      </c>
      <c r="BN91" s="57">
        <v>21</v>
      </c>
      <c r="BO91" s="57">
        <v>-19</v>
      </c>
      <c r="BP91" s="57">
        <v>-15</v>
      </c>
      <c r="BQ91" s="57">
        <v>-25</v>
      </c>
      <c r="BR91" s="57">
        <v>-73</v>
      </c>
      <c r="BS91" s="57">
        <v>-135</v>
      </c>
      <c r="BT91" s="57">
        <v>9</v>
      </c>
      <c r="BU91" s="57">
        <v>-1</v>
      </c>
      <c r="BV91" s="57">
        <v>0</v>
      </c>
      <c r="BW91" s="57">
        <v>-369</v>
      </c>
      <c r="BX91" s="57">
        <v>-4</v>
      </c>
      <c r="BY91" s="57">
        <v>1664</v>
      </c>
      <c r="BZ91" s="57">
        <v>78</v>
      </c>
      <c r="CA91" s="57">
        <v>80</v>
      </c>
      <c r="CB91" s="57">
        <v>108</v>
      </c>
      <c r="CC91" s="57">
        <v>26</v>
      </c>
      <c r="CD91" s="57">
        <v>194</v>
      </c>
      <c r="CE91" s="57">
        <v>35</v>
      </c>
      <c r="CF91" s="57">
        <v>6</v>
      </c>
    </row>
    <row r="92" spans="1:84" s="48" customFormat="1" ht="15.65" customHeight="1" x14ac:dyDescent="0.35">
      <c r="A92" s="40">
        <v>9</v>
      </c>
      <c r="B92" s="40" t="s">
        <v>274</v>
      </c>
      <c r="C92" s="55" t="s">
        <v>229</v>
      </c>
      <c r="D92" s="40" t="s">
        <v>275</v>
      </c>
      <c r="E92" s="40" t="s">
        <v>104</v>
      </c>
      <c r="F92" s="40" t="s">
        <v>249</v>
      </c>
      <c r="G92" s="57">
        <v>35704504.130000003</v>
      </c>
      <c r="H92" s="57">
        <v>0</v>
      </c>
      <c r="I92" s="57">
        <v>898898.46</v>
      </c>
      <c r="J92" s="57">
        <v>0</v>
      </c>
      <c r="K92" s="58">
        <v>0</v>
      </c>
      <c r="L92" s="58">
        <v>36603402.590000004</v>
      </c>
      <c r="M92" s="58">
        <v>0</v>
      </c>
      <c r="N92" s="57">
        <v>9890905.9399999995</v>
      </c>
      <c r="O92" s="57">
        <v>1293834.93</v>
      </c>
      <c r="P92" s="72">
        <v>5417471.0300000003</v>
      </c>
      <c r="Q92" s="57">
        <v>0</v>
      </c>
      <c r="R92" s="57">
        <v>1715555.29</v>
      </c>
      <c r="S92" s="57">
        <v>8913296.3800000008</v>
      </c>
      <c r="T92" s="57">
        <v>5270899.1900000004</v>
      </c>
      <c r="U92" s="57">
        <v>0</v>
      </c>
      <c r="V92" s="57">
        <v>0</v>
      </c>
      <c r="W92" s="57">
        <v>1246423.71</v>
      </c>
      <c r="X92" s="58">
        <v>3220735.46</v>
      </c>
      <c r="Y92" s="58">
        <v>36969121.93</v>
      </c>
      <c r="Z92" s="59">
        <v>0.11427966273228816</v>
      </c>
      <c r="AA92" s="58">
        <v>3213567.86</v>
      </c>
      <c r="AB92" s="57">
        <v>0</v>
      </c>
      <c r="AC92" s="57">
        <v>0</v>
      </c>
      <c r="AD92" s="58">
        <v>0</v>
      </c>
      <c r="AE92" s="58">
        <v>0</v>
      </c>
      <c r="AF92" s="58">
        <f t="shared" si="31"/>
        <v>0</v>
      </c>
      <c r="AG92" s="58">
        <v>1580623.78</v>
      </c>
      <c r="AH92" s="57">
        <v>124757.36</v>
      </c>
      <c r="AI92" s="57">
        <v>349240.84</v>
      </c>
      <c r="AJ92" s="58">
        <v>0</v>
      </c>
      <c r="AK92" s="57">
        <v>259854.93</v>
      </c>
      <c r="AL92" s="57">
        <v>6658.62</v>
      </c>
      <c r="AM92" s="57">
        <v>101041.2</v>
      </c>
      <c r="AN92" s="57">
        <v>8150</v>
      </c>
      <c r="AO92" s="57">
        <v>6279.21</v>
      </c>
      <c r="AP92" s="57">
        <v>36604</v>
      </c>
      <c r="AQ92" s="57">
        <v>70209.63</v>
      </c>
      <c r="AR92" s="57">
        <v>12725.18</v>
      </c>
      <c r="AS92" s="57">
        <v>0</v>
      </c>
      <c r="AT92" s="57">
        <v>47546.85</v>
      </c>
      <c r="AU92" s="57">
        <v>156050</v>
      </c>
      <c r="AV92" s="57">
        <v>143636.76</v>
      </c>
      <c r="AW92" s="57">
        <v>2903378.36</v>
      </c>
      <c r="AX92" s="57">
        <v>10888.62</v>
      </c>
      <c r="AY92" s="59">
        <f t="shared" si="32"/>
        <v>3.7503276011191327E-3</v>
      </c>
      <c r="AZ92" s="58">
        <v>0</v>
      </c>
      <c r="BA92" s="59">
        <v>9.0004550918825477E-2</v>
      </c>
      <c r="BB92" s="57">
        <v>866030.94</v>
      </c>
      <c r="BC92" s="57">
        <v>3214267.75</v>
      </c>
      <c r="BD92" s="58">
        <v>253705</v>
      </c>
      <c r="BE92" s="58">
        <v>0</v>
      </c>
      <c r="BF92" s="58">
        <v>1262258.7</v>
      </c>
      <c r="BG92" s="58">
        <v>536414.10999999905</v>
      </c>
      <c r="BH92" s="58">
        <v>0</v>
      </c>
      <c r="BI92" s="58">
        <v>0</v>
      </c>
      <c r="BJ92" s="58">
        <v>0</v>
      </c>
      <c r="BK92" s="58">
        <v>0</v>
      </c>
      <c r="BL92" s="58">
        <v>3426</v>
      </c>
      <c r="BM92" s="58">
        <v>1284</v>
      </c>
      <c r="BN92" s="57">
        <v>28</v>
      </c>
      <c r="BO92" s="57">
        <v>0</v>
      </c>
      <c r="BP92" s="57">
        <v>-20</v>
      </c>
      <c r="BQ92" s="57">
        <v>-33</v>
      </c>
      <c r="BR92" s="57">
        <v>-276</v>
      </c>
      <c r="BS92" s="57">
        <v>-278</v>
      </c>
      <c r="BT92" s="57">
        <v>0</v>
      </c>
      <c r="BU92" s="57">
        <v>0</v>
      </c>
      <c r="BV92" s="57">
        <v>-7</v>
      </c>
      <c r="BW92" s="57">
        <v>-502</v>
      </c>
      <c r="BX92" s="57">
        <v>-2</v>
      </c>
      <c r="BY92" s="57">
        <v>3620</v>
      </c>
      <c r="BZ92" s="57">
        <v>47</v>
      </c>
      <c r="CA92" s="57">
        <v>69</v>
      </c>
      <c r="CB92" s="57">
        <v>161</v>
      </c>
      <c r="CC92" s="57">
        <v>41</v>
      </c>
      <c r="CD92" s="57">
        <v>248</v>
      </c>
      <c r="CE92" s="57">
        <v>52</v>
      </c>
      <c r="CF92" s="57">
        <v>0</v>
      </c>
    </row>
    <row r="93" spans="1:84" s="48" customFormat="1" ht="15.65" customHeight="1" x14ac:dyDescent="0.35">
      <c r="A93" s="40">
        <v>9</v>
      </c>
      <c r="B93" s="36" t="s">
        <v>516</v>
      </c>
      <c r="C93" s="52" t="s">
        <v>519</v>
      </c>
      <c r="D93" s="38" t="s">
        <v>271</v>
      </c>
      <c r="E93" s="38" t="s">
        <v>101</v>
      </c>
      <c r="F93" s="38" t="s">
        <v>253</v>
      </c>
      <c r="G93" s="57">
        <v>9995071.7400000002</v>
      </c>
      <c r="H93" s="57">
        <v>364401.05</v>
      </c>
      <c r="I93" s="57">
        <v>148.099999999977</v>
      </c>
      <c r="J93" s="57">
        <v>0</v>
      </c>
      <c r="K93" s="58">
        <v>0</v>
      </c>
      <c r="L93" s="58">
        <v>10359620.890000001</v>
      </c>
      <c r="M93" s="58">
        <v>0</v>
      </c>
      <c r="N93" s="57">
        <v>2507962.08</v>
      </c>
      <c r="O93" s="57">
        <v>458301.36</v>
      </c>
      <c r="P93" s="72">
        <v>1994252.04</v>
      </c>
      <c r="Q93" s="57">
        <v>282041.8</v>
      </c>
      <c r="R93" s="57">
        <v>0</v>
      </c>
      <c r="S93" s="57">
        <v>3500460.51</v>
      </c>
      <c r="T93" s="57">
        <v>561439.96</v>
      </c>
      <c r="U93" s="57">
        <v>0</v>
      </c>
      <c r="V93" s="57">
        <v>0</v>
      </c>
      <c r="W93" s="57">
        <v>387063.3</v>
      </c>
      <c r="X93" s="58">
        <v>750449.62</v>
      </c>
      <c r="Y93" s="58">
        <v>10441970.67</v>
      </c>
      <c r="Z93" s="59">
        <v>1.2922988719004203E-2</v>
      </c>
      <c r="AA93" s="58">
        <v>749624.62</v>
      </c>
      <c r="AB93" s="57">
        <v>0</v>
      </c>
      <c r="AC93" s="57">
        <v>0</v>
      </c>
      <c r="AD93" s="58">
        <v>0</v>
      </c>
      <c r="AE93" s="58">
        <v>0</v>
      </c>
      <c r="AF93" s="58">
        <f t="shared" si="31"/>
        <v>0</v>
      </c>
      <c r="AG93" s="58">
        <v>313945.93</v>
      </c>
      <c r="AH93" s="57">
        <v>30969.84</v>
      </c>
      <c r="AI93" s="57">
        <v>89639.63</v>
      </c>
      <c r="AJ93" s="58">
        <v>0</v>
      </c>
      <c r="AK93" s="57">
        <v>33511.08</v>
      </c>
      <c r="AL93" s="57">
        <v>36612.61</v>
      </c>
      <c r="AM93" s="57">
        <v>36009.68</v>
      </c>
      <c r="AN93" s="57">
        <v>8150</v>
      </c>
      <c r="AO93" s="57">
        <v>3711.42</v>
      </c>
      <c r="AP93" s="57">
        <v>0</v>
      </c>
      <c r="AQ93" s="57">
        <v>22824.29</v>
      </c>
      <c r="AR93" s="57">
        <v>20582.060000000001</v>
      </c>
      <c r="AS93" s="57">
        <v>1575</v>
      </c>
      <c r="AT93" s="57">
        <v>3216.24</v>
      </c>
      <c r="AU93" s="57">
        <v>15088.95</v>
      </c>
      <c r="AV93" s="57">
        <v>26699.52</v>
      </c>
      <c r="AW93" s="57">
        <v>642536.25</v>
      </c>
      <c r="AX93" s="57">
        <v>0</v>
      </c>
      <c r="AY93" s="59">
        <f t="shared" si="32"/>
        <v>0</v>
      </c>
      <c r="AZ93" s="58">
        <v>0</v>
      </c>
      <c r="BA93" s="59">
        <v>7.4999423665967596E-2</v>
      </c>
      <c r="BB93" s="57">
        <v>114387.92</v>
      </c>
      <c r="BC93" s="57">
        <v>19487.43</v>
      </c>
      <c r="BD93" s="58">
        <v>250638</v>
      </c>
      <c r="BE93" s="58">
        <v>0</v>
      </c>
      <c r="BF93" s="58">
        <v>315865.13</v>
      </c>
      <c r="BG93" s="58">
        <v>155231.0675</v>
      </c>
      <c r="BH93" s="58">
        <v>0</v>
      </c>
      <c r="BI93" s="58">
        <v>0</v>
      </c>
      <c r="BJ93" s="58">
        <v>0</v>
      </c>
      <c r="BK93" s="58">
        <v>0</v>
      </c>
      <c r="BL93" s="58">
        <v>803</v>
      </c>
      <c r="BM93" s="58">
        <v>255</v>
      </c>
      <c r="BN93" s="57">
        <v>15</v>
      </c>
      <c r="BO93" s="57">
        <v>0</v>
      </c>
      <c r="BP93" s="57">
        <v>-4</v>
      </c>
      <c r="BQ93" s="57">
        <v>-18</v>
      </c>
      <c r="BR93" s="57">
        <v>-62</v>
      </c>
      <c r="BS93" s="57">
        <v>-62</v>
      </c>
      <c r="BT93" s="57">
        <v>0</v>
      </c>
      <c r="BU93" s="57">
        <v>0</v>
      </c>
      <c r="BV93" s="57">
        <v>5</v>
      </c>
      <c r="BW93" s="57">
        <v>-251</v>
      </c>
      <c r="BX93" s="57">
        <v>-1</v>
      </c>
      <c r="BY93" s="57">
        <v>680</v>
      </c>
      <c r="BZ93" s="57">
        <v>0</v>
      </c>
      <c r="CA93" s="57">
        <v>29</v>
      </c>
      <c r="CB93" s="57">
        <v>96</v>
      </c>
      <c r="CC93" s="57">
        <v>18</v>
      </c>
      <c r="CD93" s="57">
        <v>105</v>
      </c>
      <c r="CE93" s="57">
        <v>29</v>
      </c>
      <c r="CF93" s="57">
        <v>3</v>
      </c>
    </row>
    <row r="94" spans="1:84" s="48" customFormat="1" ht="15.65" customHeight="1" x14ac:dyDescent="0.35">
      <c r="A94" s="40">
        <v>9</v>
      </c>
      <c r="B94" s="36" t="s">
        <v>277</v>
      </c>
      <c r="C94" s="52" t="s">
        <v>278</v>
      </c>
      <c r="D94" s="38" t="s">
        <v>256</v>
      </c>
      <c r="E94" s="38" t="s">
        <v>104</v>
      </c>
      <c r="F94" s="38" t="s">
        <v>249</v>
      </c>
      <c r="G94" s="57">
        <v>37906527.450000003</v>
      </c>
      <c r="H94" s="57">
        <v>0</v>
      </c>
      <c r="I94" s="57">
        <v>1528692.51</v>
      </c>
      <c r="J94" s="57">
        <v>0</v>
      </c>
      <c r="K94" s="58">
        <v>0</v>
      </c>
      <c r="L94" s="58">
        <v>39435219.960000001</v>
      </c>
      <c r="M94" s="58">
        <v>0</v>
      </c>
      <c r="N94" s="57">
        <v>10371208.859999999</v>
      </c>
      <c r="O94" s="57">
        <v>2299072.91</v>
      </c>
      <c r="P94" s="72">
        <v>5014102.37</v>
      </c>
      <c r="Q94" s="57">
        <v>3600</v>
      </c>
      <c r="R94" s="57">
        <v>1895390.7</v>
      </c>
      <c r="S94" s="57">
        <v>9985187.9100000001</v>
      </c>
      <c r="T94" s="57">
        <v>5220327.6399999997</v>
      </c>
      <c r="U94" s="57">
        <v>0</v>
      </c>
      <c r="V94" s="57">
        <v>0</v>
      </c>
      <c r="W94" s="57">
        <v>1978660.98</v>
      </c>
      <c r="X94" s="58">
        <v>3062878.42</v>
      </c>
      <c r="Y94" s="58">
        <v>39830429.789999999</v>
      </c>
      <c r="Z94" s="59">
        <v>0.12433127081388748</v>
      </c>
      <c r="AA94" s="58">
        <v>3030557.52</v>
      </c>
      <c r="AB94" s="57">
        <v>0</v>
      </c>
      <c r="AC94" s="57">
        <v>0</v>
      </c>
      <c r="AD94" s="58">
        <v>0</v>
      </c>
      <c r="AE94" s="58">
        <v>598.55999999999995</v>
      </c>
      <c r="AF94" s="58">
        <f t="shared" si="31"/>
        <v>598.55999999999995</v>
      </c>
      <c r="AG94" s="58">
        <v>1868072.4</v>
      </c>
      <c r="AH94" s="57">
        <v>145133.59</v>
      </c>
      <c r="AI94" s="57">
        <v>518206.48</v>
      </c>
      <c r="AJ94" s="58">
        <v>6566.4</v>
      </c>
      <c r="AK94" s="57">
        <v>349460.75</v>
      </c>
      <c r="AL94" s="57">
        <v>80108.210000000006</v>
      </c>
      <c r="AM94" s="57">
        <v>110581.52</v>
      </c>
      <c r="AN94" s="57">
        <v>8150</v>
      </c>
      <c r="AO94" s="57">
        <v>13144.47</v>
      </c>
      <c r="AP94" s="57">
        <v>0</v>
      </c>
      <c r="AQ94" s="57">
        <v>108624.73</v>
      </c>
      <c r="AR94" s="57">
        <v>20644.78</v>
      </c>
      <c r="AS94" s="57">
        <v>0</v>
      </c>
      <c r="AT94" s="57">
        <v>41699.75</v>
      </c>
      <c r="AU94" s="57">
        <v>25555.93</v>
      </c>
      <c r="AV94" s="57">
        <v>115480.86</v>
      </c>
      <c r="AW94" s="57">
        <v>3411429.87</v>
      </c>
      <c r="AX94" s="57">
        <v>0</v>
      </c>
      <c r="AY94" s="59">
        <f t="shared" si="32"/>
        <v>0</v>
      </c>
      <c r="AZ94" s="58">
        <v>0</v>
      </c>
      <c r="BA94" s="59">
        <v>7.994817050961496E-2</v>
      </c>
      <c r="BB94" s="57">
        <v>1238823.28</v>
      </c>
      <c r="BC94" s="57">
        <v>3474143.45</v>
      </c>
      <c r="BD94" s="58">
        <v>253705</v>
      </c>
      <c r="BE94" s="58">
        <v>5.8207660913467401E-11</v>
      </c>
      <c r="BF94" s="58">
        <v>2222305.98</v>
      </c>
      <c r="BG94" s="58">
        <v>1369448.5125</v>
      </c>
      <c r="BH94" s="58">
        <v>0</v>
      </c>
      <c r="BI94" s="58">
        <v>0</v>
      </c>
      <c r="BJ94" s="58">
        <v>0</v>
      </c>
      <c r="BK94" s="58">
        <v>0</v>
      </c>
      <c r="BL94" s="58">
        <v>4194</v>
      </c>
      <c r="BM94" s="58">
        <v>1152</v>
      </c>
      <c r="BN94" s="57">
        <v>20</v>
      </c>
      <c r="BO94" s="57">
        <v>-20</v>
      </c>
      <c r="BP94" s="57">
        <v>-19</v>
      </c>
      <c r="BQ94" s="57">
        <v>-23</v>
      </c>
      <c r="BR94" s="57">
        <v>-302</v>
      </c>
      <c r="BS94" s="57">
        <v>-350</v>
      </c>
      <c r="BT94" s="57">
        <v>11</v>
      </c>
      <c r="BU94" s="57">
        <v>-6</v>
      </c>
      <c r="BV94" s="57">
        <v>23</v>
      </c>
      <c r="BW94" s="57">
        <v>-716</v>
      </c>
      <c r="BX94" s="57">
        <v>-3</v>
      </c>
      <c r="BY94" s="57">
        <v>3961</v>
      </c>
      <c r="BZ94" s="57">
        <v>104</v>
      </c>
      <c r="CA94" s="57">
        <v>66</v>
      </c>
      <c r="CB94" s="57">
        <v>229</v>
      </c>
      <c r="CC94" s="57">
        <v>64</v>
      </c>
      <c r="CD94" s="57">
        <v>365</v>
      </c>
      <c r="CE94" s="57">
        <v>46</v>
      </c>
      <c r="CF94" s="57">
        <v>15</v>
      </c>
    </row>
    <row r="95" spans="1:84" s="48" customFormat="1" ht="15.65" customHeight="1" x14ac:dyDescent="0.35">
      <c r="A95" s="40">
        <v>9</v>
      </c>
      <c r="B95" s="36" t="s">
        <v>279</v>
      </c>
      <c r="C95" s="52" t="s">
        <v>280</v>
      </c>
      <c r="D95" s="38" t="s">
        <v>281</v>
      </c>
      <c r="E95" s="38" t="s">
        <v>101</v>
      </c>
      <c r="F95" s="38" t="s">
        <v>253</v>
      </c>
      <c r="G95" s="57">
        <v>7854385.5499999998</v>
      </c>
      <c r="H95" s="57">
        <v>223086.69</v>
      </c>
      <c r="I95" s="57">
        <v>0</v>
      </c>
      <c r="J95" s="57">
        <v>0</v>
      </c>
      <c r="K95" s="58">
        <v>0</v>
      </c>
      <c r="L95" s="58">
        <v>8077472.2400000002</v>
      </c>
      <c r="M95" s="58">
        <v>0</v>
      </c>
      <c r="N95" s="57">
        <v>1792988.89</v>
      </c>
      <c r="O95" s="57">
        <v>549075.85</v>
      </c>
      <c r="P95" s="72">
        <v>659750.5</v>
      </c>
      <c r="Q95" s="57">
        <v>6760</v>
      </c>
      <c r="R95" s="57">
        <v>301100.73</v>
      </c>
      <c r="S95" s="57">
        <v>3427249.3</v>
      </c>
      <c r="T95" s="57">
        <v>203007.13</v>
      </c>
      <c r="U95" s="57">
        <v>0</v>
      </c>
      <c r="V95" s="57">
        <v>0</v>
      </c>
      <c r="W95" s="57">
        <v>221886.69</v>
      </c>
      <c r="X95" s="58">
        <v>785395.21</v>
      </c>
      <c r="Y95" s="58">
        <v>7947214.2999999998</v>
      </c>
      <c r="Z95" s="59">
        <v>6.3576428954709358E-2</v>
      </c>
      <c r="AA95" s="58">
        <v>785395.21</v>
      </c>
      <c r="AB95" s="57">
        <v>0</v>
      </c>
      <c r="AC95" s="57">
        <v>0</v>
      </c>
      <c r="AD95" s="58">
        <v>0</v>
      </c>
      <c r="AE95" s="58">
        <v>0</v>
      </c>
      <c r="AF95" s="58">
        <f t="shared" si="31"/>
        <v>0</v>
      </c>
      <c r="AG95" s="58">
        <v>314189.99</v>
      </c>
      <c r="AH95" s="57">
        <v>24287.67</v>
      </c>
      <c r="AI95" s="57">
        <v>92915.62</v>
      </c>
      <c r="AJ95" s="58">
        <v>0</v>
      </c>
      <c r="AK95" s="57">
        <v>33070.06</v>
      </c>
      <c r="AL95" s="57">
        <v>6158.3</v>
      </c>
      <c r="AM95" s="57">
        <v>25643.759999999998</v>
      </c>
      <c r="AN95" s="57">
        <v>8150</v>
      </c>
      <c r="AO95" s="57">
        <v>0</v>
      </c>
      <c r="AP95" s="57">
        <v>0</v>
      </c>
      <c r="AQ95" s="57">
        <v>22624.739999999998</v>
      </c>
      <c r="AR95" s="57">
        <v>0</v>
      </c>
      <c r="AS95" s="57">
        <v>0</v>
      </c>
      <c r="AT95" s="57">
        <v>1038.7</v>
      </c>
      <c r="AU95" s="57">
        <v>20400.77</v>
      </c>
      <c r="AV95" s="57">
        <v>31087.43</v>
      </c>
      <c r="AW95" s="57">
        <v>579567.04</v>
      </c>
      <c r="AX95" s="57">
        <v>0</v>
      </c>
      <c r="AY95" s="59">
        <f t="shared" si="32"/>
        <v>0</v>
      </c>
      <c r="AZ95" s="58">
        <v>0</v>
      </c>
      <c r="BA95" s="59">
        <v>9.999448142700354E-2</v>
      </c>
      <c r="BB95" s="57">
        <v>255224.59</v>
      </c>
      <c r="BC95" s="57">
        <v>258312.25</v>
      </c>
      <c r="BD95" s="58">
        <v>250638</v>
      </c>
      <c r="BE95" s="58">
        <v>0</v>
      </c>
      <c r="BF95" s="58">
        <v>291963.73</v>
      </c>
      <c r="BG95" s="58">
        <v>147071.97</v>
      </c>
      <c r="BH95" s="58">
        <v>0</v>
      </c>
      <c r="BI95" s="58">
        <v>0</v>
      </c>
      <c r="BJ95" s="58">
        <v>0</v>
      </c>
      <c r="BK95" s="58">
        <v>0</v>
      </c>
      <c r="BL95" s="58">
        <v>767</v>
      </c>
      <c r="BM95" s="58">
        <v>264</v>
      </c>
      <c r="BN95" s="57">
        <v>0</v>
      </c>
      <c r="BO95" s="57">
        <v>0</v>
      </c>
      <c r="BP95" s="57">
        <v>-11</v>
      </c>
      <c r="BQ95" s="57">
        <v>-10</v>
      </c>
      <c r="BR95" s="57">
        <v>-79</v>
      </c>
      <c r="BS95" s="57">
        <v>-75</v>
      </c>
      <c r="BT95" s="57">
        <v>0</v>
      </c>
      <c r="BU95" s="57">
        <v>0</v>
      </c>
      <c r="BV95" s="57">
        <v>-19</v>
      </c>
      <c r="BW95" s="57">
        <v>-150</v>
      </c>
      <c r="BX95" s="57">
        <v>-3</v>
      </c>
      <c r="BY95" s="57">
        <v>684</v>
      </c>
      <c r="BZ95" s="57">
        <v>2</v>
      </c>
      <c r="CA95" s="57">
        <v>18</v>
      </c>
      <c r="CB95" s="57">
        <v>62</v>
      </c>
      <c r="CC95" s="57">
        <v>17</v>
      </c>
      <c r="CD95" s="57">
        <v>57</v>
      </c>
      <c r="CE95" s="57">
        <v>1</v>
      </c>
      <c r="CF95" s="57">
        <v>6</v>
      </c>
    </row>
    <row r="96" spans="1:84" s="61" customFormat="1" ht="15.65" customHeight="1" x14ac:dyDescent="0.35">
      <c r="A96" s="31">
        <v>10</v>
      </c>
      <c r="B96" s="65" t="s">
        <v>282</v>
      </c>
      <c r="C96" s="53" t="s">
        <v>135</v>
      </c>
      <c r="D96" s="33" t="s">
        <v>283</v>
      </c>
      <c r="E96" s="33" t="s">
        <v>115</v>
      </c>
      <c r="F96" s="33" t="s">
        <v>284</v>
      </c>
      <c r="G96" s="57">
        <v>23212090.719999999</v>
      </c>
      <c r="H96" s="57">
        <v>0</v>
      </c>
      <c r="I96" s="57">
        <v>353986.44</v>
      </c>
      <c r="J96" s="57">
        <v>0</v>
      </c>
      <c r="K96" s="58">
        <v>0</v>
      </c>
      <c r="L96" s="58">
        <v>23566077.16</v>
      </c>
      <c r="M96" s="58">
        <v>0</v>
      </c>
      <c r="N96" s="57">
        <v>4720089.28</v>
      </c>
      <c r="O96" s="57">
        <v>769216.45</v>
      </c>
      <c r="P96" s="72">
        <v>6948625.25</v>
      </c>
      <c r="Q96" s="57">
        <v>0</v>
      </c>
      <c r="R96" s="57">
        <v>592555.51</v>
      </c>
      <c r="S96" s="57">
        <v>5401288.1900000004</v>
      </c>
      <c r="T96" s="57">
        <v>2738602.09</v>
      </c>
      <c r="U96" s="57">
        <v>0</v>
      </c>
      <c r="V96" s="57">
        <v>0</v>
      </c>
      <c r="W96" s="57">
        <v>496528.4</v>
      </c>
      <c r="X96" s="58">
        <v>1888885.16</v>
      </c>
      <c r="Y96" s="58">
        <v>23555790.329999998</v>
      </c>
      <c r="Z96" s="59">
        <v>0.12881398819554502</v>
      </c>
      <c r="AA96" s="58">
        <v>1810537.46</v>
      </c>
      <c r="AB96" s="57">
        <v>0</v>
      </c>
      <c r="AC96" s="57">
        <v>0</v>
      </c>
      <c r="AD96" s="58">
        <v>0</v>
      </c>
      <c r="AE96" s="58">
        <v>0</v>
      </c>
      <c r="AF96" s="58">
        <f t="shared" ref="AF96:AF102" si="33">SUM(AD96:AE96)</f>
        <v>0</v>
      </c>
      <c r="AG96" s="58">
        <v>858916.05</v>
      </c>
      <c r="AH96" s="57">
        <v>67673.09</v>
      </c>
      <c r="AI96" s="57">
        <v>289439.95</v>
      </c>
      <c r="AJ96" s="58">
        <v>38681.269999999997</v>
      </c>
      <c r="AK96" s="57">
        <v>79096.679999999993</v>
      </c>
      <c r="AL96" s="57">
        <v>1447.83</v>
      </c>
      <c r="AM96" s="57">
        <v>67709.070000000007</v>
      </c>
      <c r="AN96" s="57">
        <v>9300</v>
      </c>
      <c r="AO96" s="57">
        <v>0</v>
      </c>
      <c r="AP96" s="57">
        <v>63131.839999999997</v>
      </c>
      <c r="AQ96" s="57">
        <v>46791.45</v>
      </c>
      <c r="AR96" s="57">
        <v>15079.37</v>
      </c>
      <c r="AS96" s="57">
        <v>0</v>
      </c>
      <c r="AT96" s="57">
        <v>14744.58</v>
      </c>
      <c r="AU96" s="57">
        <v>6401.08</v>
      </c>
      <c r="AV96" s="57">
        <v>61043.97</v>
      </c>
      <c r="AW96" s="57">
        <v>1619456.23</v>
      </c>
      <c r="AX96" s="57">
        <v>155609.06</v>
      </c>
      <c r="AY96" s="59">
        <f t="shared" ref="AY96:AY101" si="34">AX96/AW96</f>
        <v>9.6087227995041269E-2</v>
      </c>
      <c r="AZ96" s="58">
        <v>0</v>
      </c>
      <c r="BA96" s="59">
        <v>7.7999758050230475E-2</v>
      </c>
      <c r="BB96" s="57">
        <v>0</v>
      </c>
      <c r="BC96" s="57">
        <v>2990041.98</v>
      </c>
      <c r="BD96" s="58">
        <v>253701.2</v>
      </c>
      <c r="BE96" s="58">
        <v>0</v>
      </c>
      <c r="BF96" s="58">
        <v>755188.4</v>
      </c>
      <c r="BG96" s="58">
        <v>350324.34250000003</v>
      </c>
      <c r="BH96" s="58">
        <v>0</v>
      </c>
      <c r="BI96" s="58">
        <v>0</v>
      </c>
      <c r="BJ96" s="58">
        <v>0</v>
      </c>
      <c r="BK96" s="58">
        <v>0</v>
      </c>
      <c r="BL96" s="58">
        <v>3099</v>
      </c>
      <c r="BM96" s="58">
        <v>902</v>
      </c>
      <c r="BN96" s="57">
        <v>1</v>
      </c>
      <c r="BO96" s="57">
        <v>-5</v>
      </c>
      <c r="BP96" s="57">
        <v>-8</v>
      </c>
      <c r="BQ96" s="57">
        <v>-44</v>
      </c>
      <c r="BR96" s="57">
        <v>-82</v>
      </c>
      <c r="BS96" s="57">
        <v>-266</v>
      </c>
      <c r="BT96" s="57">
        <v>1</v>
      </c>
      <c r="BU96" s="57">
        <v>0</v>
      </c>
      <c r="BV96" s="57">
        <v>0</v>
      </c>
      <c r="BW96" s="57">
        <v>-666</v>
      </c>
      <c r="BX96" s="57">
        <v>-1</v>
      </c>
      <c r="BY96" s="57">
        <v>2931</v>
      </c>
      <c r="BZ96" s="57">
        <v>5</v>
      </c>
      <c r="CA96" s="57">
        <v>4</v>
      </c>
      <c r="CB96" s="57">
        <v>144</v>
      </c>
      <c r="CC96" s="57">
        <v>36</v>
      </c>
      <c r="CD96" s="57">
        <v>483</v>
      </c>
      <c r="CE96" s="57">
        <v>0</v>
      </c>
      <c r="CF96" s="57">
        <v>6</v>
      </c>
    </row>
    <row r="97" spans="1:84" s="48" customFormat="1" ht="15.65" customHeight="1" x14ac:dyDescent="0.35">
      <c r="A97" s="41">
        <v>10</v>
      </c>
      <c r="B97" s="42" t="s">
        <v>286</v>
      </c>
      <c r="C97" s="55" t="s">
        <v>287</v>
      </c>
      <c r="D97" s="40" t="s">
        <v>288</v>
      </c>
      <c r="E97" s="40" t="s">
        <v>101</v>
      </c>
      <c r="F97" s="40" t="s">
        <v>284</v>
      </c>
      <c r="G97" s="57">
        <v>57966663.479999997</v>
      </c>
      <c r="H97" s="57">
        <v>0</v>
      </c>
      <c r="I97" s="57">
        <v>60373.98</v>
      </c>
      <c r="J97" s="57">
        <v>0</v>
      </c>
      <c r="K97" s="58">
        <v>0</v>
      </c>
      <c r="L97" s="58">
        <v>58027037.460000001</v>
      </c>
      <c r="M97" s="58">
        <v>0</v>
      </c>
      <c r="N97" s="57">
        <v>21258442.98</v>
      </c>
      <c r="O97" s="57">
        <v>1965128.97</v>
      </c>
      <c r="P97" s="72">
        <v>12803612.98</v>
      </c>
      <c r="Q97" s="57">
        <v>19723.919999999998</v>
      </c>
      <c r="R97" s="57">
        <v>2499561.02</v>
      </c>
      <c r="S97" s="57">
        <v>10881042.119999999</v>
      </c>
      <c r="T97" s="57">
        <v>2785752.45</v>
      </c>
      <c r="U97" s="57">
        <v>0</v>
      </c>
      <c r="V97" s="57">
        <v>160147.65</v>
      </c>
      <c r="W97" s="57">
        <v>1855514.95</v>
      </c>
      <c r="X97" s="58">
        <v>2733021.8</v>
      </c>
      <c r="Y97" s="58">
        <v>56961948.840000004</v>
      </c>
      <c r="Z97" s="59">
        <v>4.8752134249973225E-2</v>
      </c>
      <c r="AA97" s="58">
        <v>2482593.38</v>
      </c>
      <c r="AB97" s="57">
        <v>0</v>
      </c>
      <c r="AC97" s="57">
        <v>0</v>
      </c>
      <c r="AD97" s="58">
        <v>0</v>
      </c>
      <c r="AE97" s="58">
        <v>0</v>
      </c>
      <c r="AF97" s="58">
        <f t="shared" si="33"/>
        <v>0</v>
      </c>
      <c r="AG97" s="58">
        <v>1379741.65</v>
      </c>
      <c r="AH97" s="57">
        <v>107466.14</v>
      </c>
      <c r="AI97" s="57">
        <v>334470.76</v>
      </c>
      <c r="AJ97" s="58">
        <v>0</v>
      </c>
      <c r="AK97" s="57">
        <v>173985.57</v>
      </c>
      <c r="AL97" s="57">
        <v>78838.17</v>
      </c>
      <c r="AM97" s="57">
        <v>113049.52</v>
      </c>
      <c r="AN97" s="57">
        <v>9300</v>
      </c>
      <c r="AO97" s="57">
        <v>2000</v>
      </c>
      <c r="AP97" s="57">
        <v>78928.320000000007</v>
      </c>
      <c r="AQ97" s="57">
        <v>109465.36</v>
      </c>
      <c r="AR97" s="57">
        <v>32725.79</v>
      </c>
      <c r="AS97" s="57">
        <v>1980</v>
      </c>
      <c r="AT97" s="57">
        <v>0</v>
      </c>
      <c r="AU97" s="57">
        <v>21320.92</v>
      </c>
      <c r="AV97" s="57">
        <v>91552.28</v>
      </c>
      <c r="AW97" s="57">
        <v>2534824.48</v>
      </c>
      <c r="AX97" s="57">
        <v>0</v>
      </c>
      <c r="AY97" s="59">
        <f t="shared" si="34"/>
        <v>0</v>
      </c>
      <c r="AZ97" s="58">
        <v>0</v>
      </c>
      <c r="BA97" s="59">
        <v>4.2827950255521594E-2</v>
      </c>
      <c r="BB97" s="57">
        <v>1390209.22</v>
      </c>
      <c r="BC97" s="57">
        <v>1435789.34</v>
      </c>
      <c r="BD97" s="58">
        <v>200323.95</v>
      </c>
      <c r="BE97" s="58">
        <v>0</v>
      </c>
      <c r="BF97" s="58">
        <v>815106.08</v>
      </c>
      <c r="BG97" s="58">
        <v>181399.96</v>
      </c>
      <c r="BH97" s="58">
        <v>0</v>
      </c>
      <c r="BI97" s="58">
        <v>0</v>
      </c>
      <c r="BJ97" s="58">
        <v>0</v>
      </c>
      <c r="BK97" s="58">
        <v>0</v>
      </c>
      <c r="BL97" s="58">
        <v>4158</v>
      </c>
      <c r="BM97" s="58">
        <v>1265</v>
      </c>
      <c r="BN97" s="57">
        <v>216</v>
      </c>
      <c r="BO97" s="57">
        <v>-95</v>
      </c>
      <c r="BP97" s="57">
        <v>-21</v>
      </c>
      <c r="BQ97" s="57">
        <v>-88</v>
      </c>
      <c r="BR97" s="57">
        <v>-147</v>
      </c>
      <c r="BS97" s="57">
        <v>-400</v>
      </c>
      <c r="BT97" s="57">
        <v>0</v>
      </c>
      <c r="BU97" s="57">
        <v>0</v>
      </c>
      <c r="BV97" s="57">
        <v>0</v>
      </c>
      <c r="BW97" s="57">
        <v>-892</v>
      </c>
      <c r="BX97" s="57">
        <v>-6</v>
      </c>
      <c r="BY97" s="57">
        <v>3990</v>
      </c>
      <c r="BZ97" s="57">
        <v>93</v>
      </c>
      <c r="CA97" s="57">
        <v>68</v>
      </c>
      <c r="CB97" s="57">
        <v>303</v>
      </c>
      <c r="CC97" s="57">
        <v>65</v>
      </c>
      <c r="CD97" s="57">
        <v>430</v>
      </c>
      <c r="CE97" s="57">
        <v>89</v>
      </c>
      <c r="CF97" s="57">
        <v>3</v>
      </c>
    </row>
    <row r="98" spans="1:84" s="48" customFormat="1" ht="15.65" customHeight="1" x14ac:dyDescent="0.35">
      <c r="A98" s="41">
        <v>10</v>
      </c>
      <c r="B98" s="42" t="s">
        <v>291</v>
      </c>
      <c r="C98" s="55" t="s">
        <v>292</v>
      </c>
      <c r="D98" s="40" t="s">
        <v>293</v>
      </c>
      <c r="E98" s="40" t="s">
        <v>289</v>
      </c>
      <c r="F98" s="40" t="s">
        <v>290</v>
      </c>
      <c r="G98" s="57">
        <v>19364737.43</v>
      </c>
      <c r="H98" s="57">
        <v>0</v>
      </c>
      <c r="I98" s="57">
        <v>0</v>
      </c>
      <c r="J98" s="57">
        <v>0</v>
      </c>
      <c r="K98" s="58">
        <v>0</v>
      </c>
      <c r="L98" s="58">
        <v>19364737.43</v>
      </c>
      <c r="M98" s="58">
        <v>0</v>
      </c>
      <c r="N98" s="57">
        <v>842819.11</v>
      </c>
      <c r="O98" s="57">
        <v>1108986.1599999999</v>
      </c>
      <c r="P98" s="72">
        <v>4902559.25</v>
      </c>
      <c r="Q98" s="57">
        <v>23729.51</v>
      </c>
      <c r="R98" s="57">
        <v>819477.94</v>
      </c>
      <c r="S98" s="57">
        <v>8246055.6500000004</v>
      </c>
      <c r="T98" s="57">
        <v>1431947.41</v>
      </c>
      <c r="U98" s="57">
        <v>0</v>
      </c>
      <c r="V98" s="57">
        <v>1870.12</v>
      </c>
      <c r="W98" s="57">
        <v>424252.29</v>
      </c>
      <c r="X98" s="58">
        <v>1495262.9400000002</v>
      </c>
      <c r="Y98" s="58">
        <v>19296960.379999999</v>
      </c>
      <c r="Z98" s="59">
        <v>5.9876156038331581E-2</v>
      </c>
      <c r="AA98" s="58">
        <v>1492793.07</v>
      </c>
      <c r="AB98" s="57">
        <v>0</v>
      </c>
      <c r="AC98" s="57">
        <v>0</v>
      </c>
      <c r="AD98" s="58">
        <v>0</v>
      </c>
      <c r="AE98" s="58">
        <v>0</v>
      </c>
      <c r="AF98" s="58">
        <f t="shared" si="33"/>
        <v>0</v>
      </c>
      <c r="AG98" s="58">
        <v>1024220.1</v>
      </c>
      <c r="AH98" s="57">
        <v>83649.83</v>
      </c>
      <c r="AI98" s="57">
        <v>248720.67</v>
      </c>
      <c r="AJ98" s="58">
        <v>0</v>
      </c>
      <c r="AK98" s="57">
        <v>26912.75</v>
      </c>
      <c r="AL98" s="57">
        <v>28651.88</v>
      </c>
      <c r="AM98" s="57">
        <v>67258.62</v>
      </c>
      <c r="AN98" s="57">
        <v>7700</v>
      </c>
      <c r="AO98" s="57">
        <v>3933.35</v>
      </c>
      <c r="AP98" s="57">
        <v>0</v>
      </c>
      <c r="AQ98" s="57">
        <v>35438.559999999998</v>
      </c>
      <c r="AR98" s="57">
        <v>23259.95</v>
      </c>
      <c r="AS98" s="57">
        <v>1335</v>
      </c>
      <c r="AT98" s="57">
        <v>21738.84</v>
      </c>
      <c r="AU98" s="57">
        <v>11490.81</v>
      </c>
      <c r="AV98" s="57">
        <v>56662.86</v>
      </c>
      <c r="AW98" s="57">
        <v>1640973.22</v>
      </c>
      <c r="AX98" s="57">
        <v>0</v>
      </c>
      <c r="AY98" s="59">
        <f t="shared" si="34"/>
        <v>0</v>
      </c>
      <c r="AZ98" s="58">
        <v>0</v>
      </c>
      <c r="BA98" s="59">
        <v>7.708821642411498E-2</v>
      </c>
      <c r="BB98" s="57">
        <v>349914.2</v>
      </c>
      <c r="BC98" s="57">
        <v>809571.83999999997</v>
      </c>
      <c r="BD98" s="58">
        <v>253704.95999999999</v>
      </c>
      <c r="BE98" s="58">
        <v>0</v>
      </c>
      <c r="BF98" s="58">
        <v>677743.84</v>
      </c>
      <c r="BG98" s="58">
        <v>267500.53499999997</v>
      </c>
      <c r="BH98" s="58">
        <v>0</v>
      </c>
      <c r="BI98" s="58">
        <v>0</v>
      </c>
      <c r="BJ98" s="58">
        <v>0</v>
      </c>
      <c r="BK98" s="58">
        <v>0</v>
      </c>
      <c r="BL98" s="58">
        <v>2037</v>
      </c>
      <c r="BM98" s="58">
        <v>654</v>
      </c>
      <c r="BN98" s="57">
        <v>58</v>
      </c>
      <c r="BO98" s="57">
        <v>0</v>
      </c>
      <c r="BP98" s="57">
        <v>-9</v>
      </c>
      <c r="BQ98" s="57">
        <v>-39</v>
      </c>
      <c r="BR98" s="57">
        <v>-107</v>
      </c>
      <c r="BS98" s="57">
        <v>-164</v>
      </c>
      <c r="BT98" s="57">
        <v>0</v>
      </c>
      <c r="BU98" s="57">
        <v>0</v>
      </c>
      <c r="BV98" s="57">
        <v>113</v>
      </c>
      <c r="BW98" s="57">
        <v>-667</v>
      </c>
      <c r="BX98" s="57">
        <v>-2</v>
      </c>
      <c r="BY98" s="57">
        <v>1874</v>
      </c>
      <c r="BZ98" s="57">
        <v>2</v>
      </c>
      <c r="CA98" s="57">
        <v>8</v>
      </c>
      <c r="CB98" s="57">
        <v>192</v>
      </c>
      <c r="CC98" s="57">
        <v>71</v>
      </c>
      <c r="CD98" s="57">
        <v>243</v>
      </c>
      <c r="CE98" s="57">
        <v>10</v>
      </c>
      <c r="CF98" s="57">
        <v>10</v>
      </c>
    </row>
    <row r="99" spans="1:84" s="48" customFormat="1" ht="15.65" customHeight="1" x14ac:dyDescent="0.35">
      <c r="A99" s="41">
        <v>10</v>
      </c>
      <c r="B99" s="42" t="s">
        <v>294</v>
      </c>
      <c r="C99" s="55" t="s">
        <v>295</v>
      </c>
      <c r="D99" s="40" t="s">
        <v>296</v>
      </c>
      <c r="E99" s="40" t="s">
        <v>115</v>
      </c>
      <c r="F99" s="40" t="s">
        <v>284</v>
      </c>
      <c r="G99" s="57">
        <v>8270790.0300000003</v>
      </c>
      <c r="H99" s="57">
        <v>0</v>
      </c>
      <c r="I99" s="57">
        <v>0</v>
      </c>
      <c r="J99" s="57">
        <v>0</v>
      </c>
      <c r="K99" s="58">
        <v>0</v>
      </c>
      <c r="L99" s="58">
        <v>8270790.0300000003</v>
      </c>
      <c r="M99" s="58">
        <v>0</v>
      </c>
      <c r="N99" s="57">
        <v>1579033.59</v>
      </c>
      <c r="O99" s="57">
        <v>281301.46000000002</v>
      </c>
      <c r="P99" s="72">
        <v>2119139.63</v>
      </c>
      <c r="Q99" s="57">
        <v>0</v>
      </c>
      <c r="R99" s="57">
        <v>326149.56</v>
      </c>
      <c r="S99" s="57">
        <v>2322398.33</v>
      </c>
      <c r="T99" s="57">
        <v>742754.25</v>
      </c>
      <c r="U99" s="57">
        <v>0</v>
      </c>
      <c r="V99" s="57">
        <v>0</v>
      </c>
      <c r="W99" s="57">
        <v>88611.63</v>
      </c>
      <c r="X99" s="58">
        <v>819061.04</v>
      </c>
      <c r="Y99" s="58">
        <v>8278449.4900000002</v>
      </c>
      <c r="Z99" s="59">
        <v>1.0578966420696126E-2</v>
      </c>
      <c r="AA99" s="58">
        <v>818476.04</v>
      </c>
      <c r="AB99" s="57">
        <v>0</v>
      </c>
      <c r="AC99" s="57">
        <v>0</v>
      </c>
      <c r="AD99" s="58">
        <v>0</v>
      </c>
      <c r="AE99" s="58">
        <v>65.599999999999994</v>
      </c>
      <c r="AF99" s="58">
        <f t="shared" si="33"/>
        <v>65.599999999999994</v>
      </c>
      <c r="AG99" s="58">
        <v>303250.95</v>
      </c>
      <c r="AH99" s="57">
        <v>23027.88</v>
      </c>
      <c r="AI99" s="57">
        <v>48443.49</v>
      </c>
      <c r="AJ99" s="58">
        <v>0</v>
      </c>
      <c r="AK99" s="57">
        <v>49418.86</v>
      </c>
      <c r="AL99" s="57">
        <v>28894.880000000001</v>
      </c>
      <c r="AM99" s="57">
        <v>48123.07</v>
      </c>
      <c r="AN99" s="57">
        <v>9300</v>
      </c>
      <c r="AO99" s="57">
        <v>0</v>
      </c>
      <c r="AP99" s="57">
        <v>25305.73</v>
      </c>
      <c r="AQ99" s="57">
        <v>19171.439999999999</v>
      </c>
      <c r="AR99" s="57">
        <v>5118.18</v>
      </c>
      <c r="AS99" s="57">
        <v>0</v>
      </c>
      <c r="AT99" s="57">
        <v>1473.45</v>
      </c>
      <c r="AU99" s="57">
        <v>14845.21</v>
      </c>
      <c r="AV99" s="57">
        <v>34761.769999999997</v>
      </c>
      <c r="AW99" s="57">
        <v>611134.91</v>
      </c>
      <c r="AX99" s="57">
        <v>0</v>
      </c>
      <c r="AY99" s="59">
        <f t="shared" si="34"/>
        <v>0</v>
      </c>
      <c r="AZ99" s="58">
        <v>0</v>
      </c>
      <c r="BA99" s="59">
        <v>9.89598378185403E-2</v>
      </c>
      <c r="BB99" s="57">
        <v>52733.59</v>
      </c>
      <c r="BC99" s="57">
        <v>34762.82</v>
      </c>
      <c r="BD99" s="58">
        <v>253705</v>
      </c>
      <c r="BE99" s="58">
        <v>0</v>
      </c>
      <c r="BF99" s="58">
        <v>93376.050000000207</v>
      </c>
      <c r="BG99" s="58">
        <v>0</v>
      </c>
      <c r="BH99" s="58">
        <v>0</v>
      </c>
      <c r="BI99" s="58">
        <v>0</v>
      </c>
      <c r="BJ99" s="58">
        <v>0</v>
      </c>
      <c r="BK99" s="58">
        <v>0</v>
      </c>
      <c r="BL99" s="58">
        <v>911</v>
      </c>
      <c r="BM99" s="58">
        <v>226</v>
      </c>
      <c r="BN99" s="57">
        <v>3</v>
      </c>
      <c r="BO99" s="57">
        <v>0</v>
      </c>
      <c r="BP99" s="57">
        <v>-3</v>
      </c>
      <c r="BQ99" s="57">
        <v>-11</v>
      </c>
      <c r="BR99" s="57">
        <v>-28</v>
      </c>
      <c r="BS99" s="57">
        <v>-54</v>
      </c>
      <c r="BT99" s="57">
        <v>0</v>
      </c>
      <c r="BU99" s="57">
        <v>0</v>
      </c>
      <c r="BV99" s="57">
        <v>19</v>
      </c>
      <c r="BW99" s="57">
        <v>-217</v>
      </c>
      <c r="BX99" s="57">
        <v>-2</v>
      </c>
      <c r="BY99" s="57">
        <v>844</v>
      </c>
      <c r="BZ99" s="57">
        <v>1</v>
      </c>
      <c r="CA99" s="57">
        <v>2</v>
      </c>
      <c r="CB99" s="57">
        <v>53</v>
      </c>
      <c r="CC99" s="57">
        <v>41</v>
      </c>
      <c r="CD99" s="57">
        <v>131</v>
      </c>
      <c r="CE99" s="57">
        <v>0</v>
      </c>
      <c r="CF99" s="57">
        <v>0</v>
      </c>
    </row>
    <row r="100" spans="1:84" s="48" customFormat="1" ht="15.65" customHeight="1" x14ac:dyDescent="0.35">
      <c r="A100" s="41">
        <v>10</v>
      </c>
      <c r="B100" s="42" t="s">
        <v>297</v>
      </c>
      <c r="C100" s="55" t="s">
        <v>298</v>
      </c>
      <c r="D100" s="40" t="s">
        <v>285</v>
      </c>
      <c r="E100" s="40" t="s">
        <v>115</v>
      </c>
      <c r="F100" s="40" t="s">
        <v>284</v>
      </c>
      <c r="G100" s="57">
        <v>29290658.469999999</v>
      </c>
      <c r="H100" s="57">
        <v>0.01</v>
      </c>
      <c r="I100" s="57">
        <v>440388.72</v>
      </c>
      <c r="J100" s="57">
        <v>0</v>
      </c>
      <c r="K100" s="58">
        <v>0</v>
      </c>
      <c r="L100" s="58">
        <v>29731047.199999999</v>
      </c>
      <c r="M100" s="58">
        <v>0</v>
      </c>
      <c r="N100" s="57">
        <v>5648033.21</v>
      </c>
      <c r="O100" s="57">
        <v>1079680.3999999999</v>
      </c>
      <c r="P100" s="72">
        <v>6744252.2699999996</v>
      </c>
      <c r="Q100" s="57">
        <v>22945.83</v>
      </c>
      <c r="R100" s="57">
        <v>1416066.33</v>
      </c>
      <c r="S100" s="57">
        <v>8821841.2599999998</v>
      </c>
      <c r="T100" s="57">
        <v>2792463.36</v>
      </c>
      <c r="U100" s="57">
        <v>0</v>
      </c>
      <c r="V100" s="57">
        <v>86856.39</v>
      </c>
      <c r="W100" s="57">
        <v>730927.73</v>
      </c>
      <c r="X100" s="58">
        <v>2312287.75</v>
      </c>
      <c r="Y100" s="58">
        <v>29655354.530000001</v>
      </c>
      <c r="Z100" s="59">
        <v>6.7314889876794945E-2</v>
      </c>
      <c r="AA100" s="58">
        <v>2279174.5</v>
      </c>
      <c r="AB100" s="57">
        <v>0</v>
      </c>
      <c r="AC100" s="57">
        <v>0</v>
      </c>
      <c r="AD100" s="58">
        <v>0</v>
      </c>
      <c r="AE100" s="58">
        <v>0</v>
      </c>
      <c r="AF100" s="58">
        <f t="shared" si="33"/>
        <v>0</v>
      </c>
      <c r="AG100" s="58">
        <v>1261057.42</v>
      </c>
      <c r="AH100" s="57">
        <v>93144.75</v>
      </c>
      <c r="AI100" s="57">
        <v>374731.2</v>
      </c>
      <c r="AJ100" s="58">
        <v>0</v>
      </c>
      <c r="AK100" s="57">
        <v>93852.94</v>
      </c>
      <c r="AL100" s="57">
        <v>17501.650000000001</v>
      </c>
      <c r="AM100" s="57">
        <v>69041.34</v>
      </c>
      <c r="AN100" s="57">
        <v>9300</v>
      </c>
      <c r="AO100" s="57">
        <v>0</v>
      </c>
      <c r="AP100" s="57">
        <v>96135.23</v>
      </c>
      <c r="AQ100" s="57">
        <v>60483.839999999997</v>
      </c>
      <c r="AR100" s="57">
        <v>8165.78</v>
      </c>
      <c r="AS100" s="57">
        <v>0</v>
      </c>
      <c r="AT100" s="57">
        <v>6826.6</v>
      </c>
      <c r="AU100" s="57">
        <v>5815.55</v>
      </c>
      <c r="AV100" s="57">
        <v>33495.619999999995</v>
      </c>
      <c r="AW100" s="57">
        <v>2129551.92</v>
      </c>
      <c r="AX100" s="57">
        <v>0</v>
      </c>
      <c r="AY100" s="59">
        <f t="shared" si="34"/>
        <v>0</v>
      </c>
      <c r="AZ100" s="58">
        <v>0</v>
      </c>
      <c r="BA100" s="59">
        <v>7.7812334001790023E-2</v>
      </c>
      <c r="BB100" s="57">
        <v>0</v>
      </c>
      <c r="BC100" s="57">
        <v>1971697.45</v>
      </c>
      <c r="BD100" s="58">
        <v>253705</v>
      </c>
      <c r="BE100" s="58">
        <v>0</v>
      </c>
      <c r="BF100" s="58">
        <v>281151.53000000003</v>
      </c>
      <c r="BG100" s="58">
        <v>0</v>
      </c>
      <c r="BH100" s="58">
        <v>0</v>
      </c>
      <c r="BI100" s="58">
        <v>0</v>
      </c>
      <c r="BJ100" s="58">
        <v>0</v>
      </c>
      <c r="BK100" s="58">
        <v>0</v>
      </c>
      <c r="BL100" s="58">
        <v>3296</v>
      </c>
      <c r="BM100" s="58">
        <v>931</v>
      </c>
      <c r="BN100" s="57">
        <v>22</v>
      </c>
      <c r="BO100" s="57">
        <v>-18</v>
      </c>
      <c r="BP100" s="57">
        <v>-16</v>
      </c>
      <c r="BQ100" s="57">
        <v>-42</v>
      </c>
      <c r="BR100" s="57">
        <v>-126</v>
      </c>
      <c r="BS100" s="57">
        <v>-261</v>
      </c>
      <c r="BT100" s="57">
        <v>0</v>
      </c>
      <c r="BU100" s="57">
        <v>0</v>
      </c>
      <c r="BV100" s="57">
        <v>146</v>
      </c>
      <c r="BW100" s="57">
        <v>-642</v>
      </c>
      <c r="BX100" s="57">
        <v>-3</v>
      </c>
      <c r="BY100" s="57">
        <v>3287</v>
      </c>
      <c r="BZ100" s="57">
        <v>17</v>
      </c>
      <c r="CA100" s="57">
        <v>15</v>
      </c>
      <c r="CB100" s="57">
        <v>217</v>
      </c>
      <c r="CC100" s="57">
        <v>60</v>
      </c>
      <c r="CD100" s="57">
        <v>357</v>
      </c>
      <c r="CE100" s="57">
        <v>2</v>
      </c>
      <c r="CF100" s="57">
        <v>6</v>
      </c>
    </row>
    <row r="101" spans="1:84" s="48" customFormat="1" ht="15.65" customHeight="1" x14ac:dyDescent="0.35">
      <c r="A101" s="37">
        <v>10</v>
      </c>
      <c r="B101" s="45" t="s">
        <v>481</v>
      </c>
      <c r="C101" s="55" t="s">
        <v>88</v>
      </c>
      <c r="D101" s="40" t="s">
        <v>285</v>
      </c>
      <c r="E101" s="40" t="s">
        <v>115</v>
      </c>
      <c r="F101" s="40" t="s">
        <v>284</v>
      </c>
      <c r="G101" s="57">
        <v>30230217.91</v>
      </c>
      <c r="H101" s="57">
        <v>88712.58</v>
      </c>
      <c r="I101" s="57">
        <v>729256.82</v>
      </c>
      <c r="J101" s="57">
        <v>0</v>
      </c>
      <c r="K101" s="58">
        <v>0</v>
      </c>
      <c r="L101" s="58">
        <v>31048187.309999999</v>
      </c>
      <c r="M101" s="58">
        <v>0</v>
      </c>
      <c r="N101" s="57">
        <v>6774141.79</v>
      </c>
      <c r="O101" s="57">
        <v>1382697.22</v>
      </c>
      <c r="P101" s="72">
        <v>6055139.8099999996</v>
      </c>
      <c r="Q101" s="57">
        <v>74311.37</v>
      </c>
      <c r="R101" s="57">
        <v>1387650.88</v>
      </c>
      <c r="S101" s="57">
        <v>8864113.3900000006</v>
      </c>
      <c r="T101" s="57">
        <v>2695785.31</v>
      </c>
      <c r="U101" s="57">
        <v>0</v>
      </c>
      <c r="V101" s="57">
        <v>88712.58</v>
      </c>
      <c r="W101" s="57">
        <v>922472.26</v>
      </c>
      <c r="X101" s="58">
        <v>2810706.29</v>
      </c>
      <c r="Y101" s="58">
        <v>31055730.899999999</v>
      </c>
      <c r="Z101" s="59">
        <v>3.4528172764711533E-2</v>
      </c>
      <c r="AA101" s="58">
        <v>2810706.29</v>
      </c>
      <c r="AB101" s="57">
        <v>0</v>
      </c>
      <c r="AC101" s="57">
        <v>0</v>
      </c>
      <c r="AD101" s="58">
        <v>0</v>
      </c>
      <c r="AE101" s="58">
        <v>181.94</v>
      </c>
      <c r="AF101" s="58">
        <f t="shared" si="33"/>
        <v>181.94</v>
      </c>
      <c r="AG101" s="58">
        <v>1492743.47</v>
      </c>
      <c r="AH101" s="57">
        <v>110368.04</v>
      </c>
      <c r="AI101" s="57">
        <v>390117.64</v>
      </c>
      <c r="AJ101" s="58">
        <v>0</v>
      </c>
      <c r="AK101" s="57">
        <v>151075.64000000001</v>
      </c>
      <c r="AL101" s="57">
        <v>20526.400000000001</v>
      </c>
      <c r="AM101" s="57">
        <v>50400</v>
      </c>
      <c r="AN101" s="57">
        <v>9300</v>
      </c>
      <c r="AO101" s="57">
        <v>0</v>
      </c>
      <c r="AP101" s="57">
        <v>70880.289999999994</v>
      </c>
      <c r="AQ101" s="57">
        <v>57078.84</v>
      </c>
      <c r="AR101" s="57">
        <v>14798.23</v>
      </c>
      <c r="AS101" s="57">
        <v>0</v>
      </c>
      <c r="AT101" s="57">
        <v>5768.21</v>
      </c>
      <c r="AU101" s="57">
        <v>14357.89</v>
      </c>
      <c r="AV101" s="57">
        <v>74196.55</v>
      </c>
      <c r="AW101" s="57">
        <v>2461611.2000000002</v>
      </c>
      <c r="AX101" s="57">
        <v>0</v>
      </c>
      <c r="AY101" s="59">
        <f t="shared" si="34"/>
        <v>0</v>
      </c>
      <c r="AZ101" s="58">
        <v>0</v>
      </c>
      <c r="BA101" s="59">
        <v>9.2976712849636226E-2</v>
      </c>
      <c r="BB101" s="57">
        <v>550763.13</v>
      </c>
      <c r="BC101" s="57">
        <v>496094.14</v>
      </c>
      <c r="BD101" s="58">
        <v>250638</v>
      </c>
      <c r="BE101" s="58">
        <v>5.8207660913467401E-11</v>
      </c>
      <c r="BF101" s="58">
        <v>595386.38</v>
      </c>
      <c r="BG101" s="58">
        <v>0</v>
      </c>
      <c r="BH101" s="58">
        <v>0</v>
      </c>
      <c r="BI101" s="58">
        <v>0</v>
      </c>
      <c r="BJ101" s="58">
        <v>0</v>
      </c>
      <c r="BK101" s="58">
        <v>0</v>
      </c>
      <c r="BL101" s="58">
        <v>3905</v>
      </c>
      <c r="BM101" s="58">
        <v>1153</v>
      </c>
      <c r="BN101" s="57">
        <v>64</v>
      </c>
      <c r="BO101" s="57">
        <v>-3</v>
      </c>
      <c r="BP101" s="57">
        <v>-17</v>
      </c>
      <c r="BQ101" s="57">
        <v>-35</v>
      </c>
      <c r="BR101" s="57">
        <v>-161</v>
      </c>
      <c r="BS101" s="57">
        <v>-293</v>
      </c>
      <c r="BT101" s="57">
        <v>20</v>
      </c>
      <c r="BU101" s="57">
        <v>0</v>
      </c>
      <c r="BV101" s="57">
        <v>0</v>
      </c>
      <c r="BW101" s="57">
        <v>-699</v>
      </c>
      <c r="BX101" s="57">
        <v>-3</v>
      </c>
      <c r="BY101" s="57">
        <v>3931</v>
      </c>
      <c r="BZ101" s="57">
        <v>1</v>
      </c>
      <c r="CA101" s="57">
        <v>15</v>
      </c>
      <c r="CB101" s="57">
        <v>221</v>
      </c>
      <c r="CC101" s="57">
        <v>67</v>
      </c>
      <c r="CD101" s="57">
        <v>377</v>
      </c>
      <c r="CE101" s="57">
        <v>0</v>
      </c>
      <c r="CF101" s="57">
        <v>6</v>
      </c>
    </row>
    <row r="102" spans="1:84" s="48" customFormat="1" ht="15.65" customHeight="1" x14ac:dyDescent="0.35">
      <c r="A102" s="37">
        <v>10</v>
      </c>
      <c r="B102" s="49" t="s">
        <v>572</v>
      </c>
      <c r="C102" s="55" t="s">
        <v>287</v>
      </c>
      <c r="D102" s="40" t="s">
        <v>300</v>
      </c>
      <c r="E102" s="40" t="s">
        <v>101</v>
      </c>
      <c r="F102" s="40" t="s">
        <v>284</v>
      </c>
      <c r="G102" s="68">
        <v>26171758.910000004</v>
      </c>
      <c r="H102" s="57">
        <v>0.01</v>
      </c>
      <c r="I102" s="68">
        <f>263903+666422</f>
        <v>930325</v>
      </c>
      <c r="J102" s="57">
        <v>0</v>
      </c>
      <c r="K102" s="58">
        <v>0</v>
      </c>
      <c r="L102" s="69">
        <v>27102084.030000005</v>
      </c>
      <c r="M102" s="58">
        <v>0</v>
      </c>
      <c r="N102" s="68">
        <v>7972970.0899999999</v>
      </c>
      <c r="O102" s="68">
        <v>1327484.52</v>
      </c>
      <c r="P102" s="70">
        <v>6261018.5</v>
      </c>
      <c r="Q102" s="57">
        <v>0</v>
      </c>
      <c r="R102" s="68">
        <v>571363.69000000006</v>
      </c>
      <c r="S102" s="68">
        <v>5627002.3900000006</v>
      </c>
      <c r="T102" s="68">
        <v>2230767.5</v>
      </c>
      <c r="U102" s="57">
        <v>0</v>
      </c>
      <c r="V102" s="68">
        <v>143215.82</v>
      </c>
      <c r="W102" s="68">
        <v>928999.19000000006</v>
      </c>
      <c r="X102" s="69">
        <f>16739+1674709</f>
        <v>1691448</v>
      </c>
      <c r="Y102" s="69">
        <v>26754270.199999996</v>
      </c>
      <c r="Z102" s="59">
        <f>3151806/26171759</f>
        <v>0.12042774809289662</v>
      </c>
      <c r="AA102" s="69">
        <v>1674709.29</v>
      </c>
      <c r="AB102" s="57">
        <v>0</v>
      </c>
      <c r="AC102" s="57">
        <v>0</v>
      </c>
      <c r="AD102" s="58">
        <v>0</v>
      </c>
      <c r="AE102" s="58">
        <v>0</v>
      </c>
      <c r="AF102" s="58">
        <f t="shared" si="33"/>
        <v>0</v>
      </c>
      <c r="AG102" s="69">
        <v>823417.10000000009</v>
      </c>
      <c r="AH102" s="68">
        <v>62604.079999999994</v>
      </c>
      <c r="AI102" s="68">
        <v>187319.51</v>
      </c>
      <c r="AJ102" s="58">
        <v>12758.759999999998</v>
      </c>
      <c r="AK102" s="68">
        <v>125364.44</v>
      </c>
      <c r="AL102" s="68">
        <v>46746.97</v>
      </c>
      <c r="AM102" s="68">
        <v>68031.010000000009</v>
      </c>
      <c r="AN102" s="68">
        <v>9300</v>
      </c>
      <c r="AO102" s="68">
        <v>18010.330000000002</v>
      </c>
      <c r="AP102" s="68">
        <v>47960.44</v>
      </c>
      <c r="AQ102" s="68">
        <f>11129+12058+46423</f>
        <v>69610</v>
      </c>
      <c r="AR102" s="68">
        <v>17254.97</v>
      </c>
      <c r="AS102" s="68">
        <v>1035</v>
      </c>
      <c r="AT102" s="68">
        <v>15521.77</v>
      </c>
      <c r="AU102" s="68">
        <v>1293.79</v>
      </c>
      <c r="AV102" s="68">
        <f>AW102-SUM(AG102:AU102)</f>
        <v>130412.61000000034</v>
      </c>
      <c r="AW102" s="68">
        <v>1636640.7800000003</v>
      </c>
      <c r="AX102" s="57">
        <v>0</v>
      </c>
      <c r="AY102" s="59">
        <f t="shared" ref="AY102" si="35">AX102/AW102</f>
        <v>0</v>
      </c>
      <c r="AZ102" s="58">
        <v>0</v>
      </c>
      <c r="BA102" s="59">
        <f>1674709/26171759</f>
        <v>6.3989164809289276E-2</v>
      </c>
      <c r="BB102" s="68">
        <v>908235.33</v>
      </c>
      <c r="BC102" s="68">
        <v>2243570.2599999998</v>
      </c>
      <c r="BD102" s="69">
        <v>201375.66</v>
      </c>
      <c r="BE102" s="58">
        <v>5.8207660913467401E-11</v>
      </c>
      <c r="BF102" s="69">
        <v>893992.8400000002</v>
      </c>
      <c r="BG102" s="69">
        <v>484832.64500000014</v>
      </c>
      <c r="BH102" s="58">
        <v>0</v>
      </c>
      <c r="BI102" s="58">
        <v>0</v>
      </c>
      <c r="BJ102" s="58">
        <v>0</v>
      </c>
      <c r="BK102" s="58">
        <v>0</v>
      </c>
      <c r="BL102" s="58">
        <v>1843</v>
      </c>
      <c r="BM102" s="58">
        <v>999</v>
      </c>
      <c r="BN102" s="57">
        <v>0</v>
      </c>
      <c r="BO102" s="57">
        <v>0</v>
      </c>
      <c r="BP102" s="57">
        <v>-11</v>
      </c>
      <c r="BQ102" s="57">
        <v>-25</v>
      </c>
      <c r="BR102" s="57">
        <v>-221</v>
      </c>
      <c r="BS102" s="57">
        <v>-238</v>
      </c>
      <c r="BT102" s="57">
        <v>7</v>
      </c>
      <c r="BU102" s="57">
        <v>-2</v>
      </c>
      <c r="BV102" s="57">
        <v>0</v>
      </c>
      <c r="BW102" s="57">
        <v>-304</v>
      </c>
      <c r="BX102" s="57">
        <v>0</v>
      </c>
      <c r="BY102" s="57">
        <v>2048</v>
      </c>
      <c r="BZ102" s="57">
        <v>19</v>
      </c>
      <c r="CA102" s="57">
        <v>8</v>
      </c>
      <c r="CB102" s="57">
        <v>173</v>
      </c>
      <c r="CC102" s="57">
        <v>31</v>
      </c>
      <c r="CD102" s="57">
        <v>93</v>
      </c>
      <c r="CE102" s="57">
        <v>7</v>
      </c>
      <c r="CF102" s="57">
        <v>0</v>
      </c>
    </row>
    <row r="103" spans="1:84" s="48" customFormat="1" ht="15.65" customHeight="1" x14ac:dyDescent="0.35">
      <c r="A103" s="37">
        <v>10</v>
      </c>
      <c r="B103" s="49" t="s">
        <v>301</v>
      </c>
      <c r="C103" s="55" t="s">
        <v>212</v>
      </c>
      <c r="D103" s="40" t="s">
        <v>302</v>
      </c>
      <c r="E103" s="40" t="s">
        <v>115</v>
      </c>
      <c r="F103" s="40" t="s">
        <v>284</v>
      </c>
      <c r="G103" s="57">
        <v>14141537.66</v>
      </c>
      <c r="H103" s="57">
        <v>0.01</v>
      </c>
      <c r="I103" s="57">
        <v>-19005.710000000006</v>
      </c>
      <c r="J103" s="57">
        <v>0</v>
      </c>
      <c r="K103" s="58">
        <v>0</v>
      </c>
      <c r="L103" s="58">
        <v>14122531.960000001</v>
      </c>
      <c r="M103" s="58">
        <v>0</v>
      </c>
      <c r="N103" s="57">
        <v>3223907.3</v>
      </c>
      <c r="O103" s="57">
        <v>480706.42</v>
      </c>
      <c r="P103" s="72">
        <v>3585710.31</v>
      </c>
      <c r="Q103" s="57">
        <v>0</v>
      </c>
      <c r="R103" s="57">
        <v>366813.16</v>
      </c>
      <c r="S103" s="57">
        <v>3607452.82</v>
      </c>
      <c r="T103" s="57">
        <v>1270239.17</v>
      </c>
      <c r="U103" s="57">
        <v>0</v>
      </c>
      <c r="V103" s="57">
        <v>0</v>
      </c>
      <c r="W103" s="57">
        <v>530753.19999999995</v>
      </c>
      <c r="X103" s="58">
        <v>1121947.18</v>
      </c>
      <c r="Y103" s="58">
        <v>14187529.560000001</v>
      </c>
      <c r="Z103" s="59">
        <v>1.7618401606251846E-2</v>
      </c>
      <c r="AA103" s="58">
        <v>1116996.46</v>
      </c>
      <c r="AB103" s="57">
        <v>0</v>
      </c>
      <c r="AC103" s="57">
        <v>0</v>
      </c>
      <c r="AD103" s="58">
        <v>0</v>
      </c>
      <c r="AE103" s="58">
        <v>0</v>
      </c>
      <c r="AF103" s="58">
        <f t="shared" ref="AF103:AF128" si="36">SUM(AD103:AE103)</f>
        <v>0</v>
      </c>
      <c r="AG103" s="58">
        <v>285765.40000000002</v>
      </c>
      <c r="AH103" s="57">
        <v>22641.47</v>
      </c>
      <c r="AI103" s="57">
        <v>67392.45</v>
      </c>
      <c r="AJ103" s="58">
        <v>0</v>
      </c>
      <c r="AK103" s="57">
        <v>58742.44</v>
      </c>
      <c r="AL103" s="57">
        <v>34041.96</v>
      </c>
      <c r="AM103" s="57">
        <v>80959.490000000005</v>
      </c>
      <c r="AN103" s="57">
        <v>9300</v>
      </c>
      <c r="AO103" s="57">
        <v>8745</v>
      </c>
      <c r="AP103" s="57">
        <v>62413.45</v>
      </c>
      <c r="AQ103" s="57">
        <v>35385.64</v>
      </c>
      <c r="AR103" s="57">
        <v>2956.01</v>
      </c>
      <c r="AS103" s="57">
        <v>0</v>
      </c>
      <c r="AT103" s="57">
        <v>49458.84</v>
      </c>
      <c r="AU103" s="57">
        <v>24587.58</v>
      </c>
      <c r="AV103" s="57">
        <v>58401.06</v>
      </c>
      <c r="AW103" s="57">
        <v>800790.79</v>
      </c>
      <c r="AX103" s="57">
        <v>0</v>
      </c>
      <c r="AY103" s="59">
        <f t="shared" ref="AY103:AY124" si="37">AX103/AW103</f>
        <v>0</v>
      </c>
      <c r="AZ103" s="58">
        <v>0</v>
      </c>
      <c r="BA103" s="59">
        <v>7.898691690080327E-2</v>
      </c>
      <c r="BB103" s="57">
        <v>79172.070000000007</v>
      </c>
      <c r="BC103" s="57">
        <v>169979.22</v>
      </c>
      <c r="BD103" s="58">
        <v>253705</v>
      </c>
      <c r="BE103" s="58">
        <v>0</v>
      </c>
      <c r="BF103" s="58">
        <v>687828.14</v>
      </c>
      <c r="BG103" s="58">
        <v>487630.4425</v>
      </c>
      <c r="BH103" s="58">
        <v>0</v>
      </c>
      <c r="BI103" s="58">
        <v>0</v>
      </c>
      <c r="BJ103" s="58">
        <v>0</v>
      </c>
      <c r="BK103" s="58">
        <v>0</v>
      </c>
      <c r="BL103" s="58">
        <v>1444</v>
      </c>
      <c r="BM103" s="58">
        <v>309</v>
      </c>
      <c r="BN103" s="57">
        <v>0</v>
      </c>
      <c r="BO103" s="57">
        <v>-6</v>
      </c>
      <c r="BP103" s="57">
        <v>-6</v>
      </c>
      <c r="BQ103" s="57">
        <v>-24</v>
      </c>
      <c r="BR103" s="57">
        <v>-43</v>
      </c>
      <c r="BS103" s="57">
        <v>-123</v>
      </c>
      <c r="BT103" s="57">
        <v>1</v>
      </c>
      <c r="BU103" s="57">
        <v>0</v>
      </c>
      <c r="BV103" s="57">
        <v>84</v>
      </c>
      <c r="BW103" s="57">
        <v>-327</v>
      </c>
      <c r="BX103" s="57">
        <v>-5</v>
      </c>
      <c r="BY103" s="57">
        <v>1304</v>
      </c>
      <c r="BZ103" s="57">
        <v>3</v>
      </c>
      <c r="CA103" s="57">
        <v>7</v>
      </c>
      <c r="CB103" s="57">
        <v>91</v>
      </c>
      <c r="CC103" s="57">
        <v>25</v>
      </c>
      <c r="CD103" s="57">
        <v>186</v>
      </c>
      <c r="CE103" s="57">
        <v>21</v>
      </c>
      <c r="CF103" s="57">
        <v>0</v>
      </c>
    </row>
    <row r="104" spans="1:84" s="48" customFormat="1" ht="15.65" customHeight="1" x14ac:dyDescent="0.35">
      <c r="A104" s="37">
        <v>10</v>
      </c>
      <c r="B104" s="49" t="s">
        <v>303</v>
      </c>
      <c r="C104" s="55" t="s">
        <v>304</v>
      </c>
      <c r="D104" s="40" t="s">
        <v>305</v>
      </c>
      <c r="E104" s="40" t="s">
        <v>115</v>
      </c>
      <c r="F104" s="40" t="s">
        <v>290</v>
      </c>
      <c r="G104" s="57">
        <v>23687915.850000001</v>
      </c>
      <c r="H104" s="57">
        <v>0</v>
      </c>
      <c r="I104" s="57">
        <v>836309.31</v>
      </c>
      <c r="J104" s="57">
        <v>0</v>
      </c>
      <c r="K104" s="58">
        <v>0</v>
      </c>
      <c r="L104" s="58">
        <v>24524225.16</v>
      </c>
      <c r="M104" s="58">
        <v>0</v>
      </c>
      <c r="N104" s="57">
        <v>4323782.37</v>
      </c>
      <c r="O104" s="57">
        <v>1020327.41</v>
      </c>
      <c r="P104" s="72">
        <v>6220782.8300000001</v>
      </c>
      <c r="Q104" s="57">
        <v>0</v>
      </c>
      <c r="R104" s="57">
        <v>858215.49</v>
      </c>
      <c r="S104" s="57">
        <v>7005814.9400000004</v>
      </c>
      <c r="T104" s="57">
        <v>2340193.75</v>
      </c>
      <c r="U104" s="57">
        <v>0</v>
      </c>
      <c r="V104" s="57">
        <v>62290.32</v>
      </c>
      <c r="W104" s="57">
        <v>912893.52</v>
      </c>
      <c r="X104" s="58">
        <v>1448725.33</v>
      </c>
      <c r="Y104" s="58">
        <v>24193025.960000001</v>
      </c>
      <c r="Z104" s="59">
        <v>5.3141968587329301E-2</v>
      </c>
      <c r="AA104" s="58">
        <v>1421887.24</v>
      </c>
      <c r="AB104" s="57">
        <v>0</v>
      </c>
      <c r="AC104" s="57">
        <v>0</v>
      </c>
      <c r="AD104" s="58">
        <v>0</v>
      </c>
      <c r="AE104" s="58">
        <v>0</v>
      </c>
      <c r="AF104" s="58">
        <f t="shared" si="36"/>
        <v>0</v>
      </c>
      <c r="AG104" s="58">
        <v>894611.66</v>
      </c>
      <c r="AH104" s="57">
        <v>81113.63</v>
      </c>
      <c r="AI104" s="57">
        <v>257714.43</v>
      </c>
      <c r="AJ104" s="58">
        <v>0</v>
      </c>
      <c r="AK104" s="57">
        <v>114225.39</v>
      </c>
      <c r="AL104" s="57">
        <v>33412</v>
      </c>
      <c r="AM104" s="57">
        <v>68426.179999999993</v>
      </c>
      <c r="AN104" s="57">
        <v>9300</v>
      </c>
      <c r="AO104" s="57">
        <v>0</v>
      </c>
      <c r="AP104" s="57">
        <v>20579.009999999998</v>
      </c>
      <c r="AQ104" s="57">
        <v>45387.41</v>
      </c>
      <c r="AR104" s="57">
        <v>27978.5</v>
      </c>
      <c r="AS104" s="57">
        <v>1050</v>
      </c>
      <c r="AT104" s="57">
        <v>22929.33</v>
      </c>
      <c r="AU104" s="57">
        <v>21694.19</v>
      </c>
      <c r="AV104" s="57">
        <v>88372.51</v>
      </c>
      <c r="AW104" s="57">
        <v>1686794.24</v>
      </c>
      <c r="AX104" s="57">
        <v>0</v>
      </c>
      <c r="AY104" s="59">
        <f t="shared" si="37"/>
        <v>0</v>
      </c>
      <c r="AZ104" s="58">
        <v>51.28</v>
      </c>
      <c r="BA104" s="59">
        <v>6.0025848158355391E-2</v>
      </c>
      <c r="BB104" s="57">
        <v>463908.59</v>
      </c>
      <c r="BC104" s="57">
        <v>794913.89</v>
      </c>
      <c r="BD104" s="58">
        <v>253705</v>
      </c>
      <c r="BE104" s="58">
        <v>0</v>
      </c>
      <c r="BF104" s="58">
        <v>614725.21</v>
      </c>
      <c r="BG104" s="58">
        <v>193026.65</v>
      </c>
      <c r="BH104" s="58">
        <v>0</v>
      </c>
      <c r="BI104" s="58">
        <v>0</v>
      </c>
      <c r="BJ104" s="58">
        <v>0</v>
      </c>
      <c r="BK104" s="58">
        <v>0</v>
      </c>
      <c r="BL104" s="58">
        <v>2390</v>
      </c>
      <c r="BM104" s="58">
        <v>748</v>
      </c>
      <c r="BN104" s="57">
        <v>8</v>
      </c>
      <c r="BO104" s="57">
        <v>-5</v>
      </c>
      <c r="BP104" s="57">
        <v>-10</v>
      </c>
      <c r="BQ104" s="57">
        <v>-38</v>
      </c>
      <c r="BR104" s="57">
        <v>-98</v>
      </c>
      <c r="BS104" s="57">
        <v>-199</v>
      </c>
      <c r="BT104" s="57">
        <v>3</v>
      </c>
      <c r="BU104" s="57">
        <v>0</v>
      </c>
      <c r="BV104" s="57">
        <v>0</v>
      </c>
      <c r="BW104" s="57">
        <v>-518</v>
      </c>
      <c r="BX104" s="57">
        <v>-2</v>
      </c>
      <c r="BY104" s="57">
        <v>2279</v>
      </c>
      <c r="BZ104" s="57">
        <v>6</v>
      </c>
      <c r="CA104" s="57">
        <v>3</v>
      </c>
      <c r="CB104" s="57">
        <v>181</v>
      </c>
      <c r="CC104" s="57">
        <v>49</v>
      </c>
      <c r="CD104" s="57">
        <v>268</v>
      </c>
      <c r="CE104" s="57">
        <v>0</v>
      </c>
      <c r="CF104" s="57">
        <v>6</v>
      </c>
    </row>
    <row r="105" spans="1:84" s="48" customFormat="1" ht="15.65" customHeight="1" x14ac:dyDescent="0.35">
      <c r="A105" s="37">
        <v>11</v>
      </c>
      <c r="B105" s="49" t="s">
        <v>482</v>
      </c>
      <c r="C105" s="55" t="s">
        <v>529</v>
      </c>
      <c r="D105" s="40" t="s">
        <v>475</v>
      </c>
      <c r="E105" s="40" t="s">
        <v>104</v>
      </c>
      <c r="F105" s="40" t="s">
        <v>306</v>
      </c>
      <c r="G105" s="57">
        <v>21750366.989999998</v>
      </c>
      <c r="H105" s="57">
        <v>0</v>
      </c>
      <c r="I105" s="57">
        <v>459021.65</v>
      </c>
      <c r="J105" s="57">
        <v>0</v>
      </c>
      <c r="K105" s="58">
        <v>-5004.8300000000199</v>
      </c>
      <c r="L105" s="58">
        <v>22204383.809999999</v>
      </c>
      <c r="M105" s="58">
        <v>0</v>
      </c>
      <c r="N105" s="57">
        <v>0</v>
      </c>
      <c r="O105" s="57">
        <v>41413.42</v>
      </c>
      <c r="P105" s="72">
        <v>9407723.4600000009</v>
      </c>
      <c r="Q105" s="57">
        <v>0</v>
      </c>
      <c r="R105" s="57">
        <v>1974497.02</v>
      </c>
      <c r="S105" s="57">
        <v>6342080.6699999999</v>
      </c>
      <c r="T105" s="57">
        <v>2485161.9500000002</v>
      </c>
      <c r="U105" s="57">
        <v>0</v>
      </c>
      <c r="V105" s="57">
        <v>35</v>
      </c>
      <c r="W105" s="57">
        <v>586311.22</v>
      </c>
      <c r="X105" s="58">
        <v>1306744.0900000001</v>
      </c>
      <c r="Y105" s="58">
        <v>22143966.829999998</v>
      </c>
      <c r="Z105" s="59">
        <v>6.2077434859870842E-2</v>
      </c>
      <c r="AA105" s="58">
        <v>1306744.0900000001</v>
      </c>
      <c r="AB105" s="57">
        <v>0</v>
      </c>
      <c r="AC105" s="57">
        <v>0</v>
      </c>
      <c r="AD105" s="58">
        <v>0</v>
      </c>
      <c r="AE105" s="58">
        <v>0</v>
      </c>
      <c r="AF105" s="58">
        <f t="shared" si="36"/>
        <v>0</v>
      </c>
      <c r="AG105" s="58">
        <v>881709.67</v>
      </c>
      <c r="AH105" s="57">
        <v>67997.850000000006</v>
      </c>
      <c r="AI105" s="57">
        <v>177261.6</v>
      </c>
      <c r="AJ105" s="58">
        <v>0</v>
      </c>
      <c r="AK105" s="57">
        <v>68377.929999999993</v>
      </c>
      <c r="AL105" s="57">
        <v>2045</v>
      </c>
      <c r="AM105" s="57">
        <v>93030.91</v>
      </c>
      <c r="AN105" s="57">
        <v>8300</v>
      </c>
      <c r="AO105" s="57">
        <v>5712.5</v>
      </c>
      <c r="AP105" s="57">
        <v>1679.26</v>
      </c>
      <c r="AQ105" s="57">
        <v>34899.96</v>
      </c>
      <c r="AR105" s="57">
        <v>25129.56</v>
      </c>
      <c r="AS105" s="57">
        <v>4245</v>
      </c>
      <c r="AT105" s="57">
        <v>24993.1</v>
      </c>
      <c r="AU105" s="57">
        <v>30047</v>
      </c>
      <c r="AV105" s="57">
        <v>69206.75</v>
      </c>
      <c r="AW105" s="57">
        <v>1494636.09</v>
      </c>
      <c r="AX105" s="57">
        <v>0</v>
      </c>
      <c r="AY105" s="59">
        <f t="shared" si="37"/>
        <v>0</v>
      </c>
      <c r="AZ105" s="58">
        <v>0</v>
      </c>
      <c r="BA105" s="59">
        <v>6.0079174323853568E-2</v>
      </c>
      <c r="BB105" s="57">
        <v>495746.23</v>
      </c>
      <c r="BC105" s="57">
        <v>854460.76</v>
      </c>
      <c r="BD105" s="58">
        <v>250638</v>
      </c>
      <c r="BE105" s="58">
        <v>0</v>
      </c>
      <c r="BF105" s="58">
        <v>428949.75</v>
      </c>
      <c r="BG105" s="58">
        <v>55290.727500000001</v>
      </c>
      <c r="BH105" s="58">
        <v>0</v>
      </c>
      <c r="BI105" s="58">
        <v>0</v>
      </c>
      <c r="BJ105" s="58">
        <v>0</v>
      </c>
      <c r="BK105" s="58">
        <v>0</v>
      </c>
      <c r="BL105" s="58">
        <v>3071</v>
      </c>
      <c r="BM105" s="58">
        <v>823</v>
      </c>
      <c r="BN105" s="57">
        <v>0</v>
      </c>
      <c r="BO105" s="57">
        <v>0</v>
      </c>
      <c r="BP105" s="57">
        <v>-10</v>
      </c>
      <c r="BQ105" s="57">
        <v>-52</v>
      </c>
      <c r="BR105" s="57">
        <v>-116</v>
      </c>
      <c r="BS105" s="57">
        <v>-329</v>
      </c>
      <c r="BT105" s="57">
        <v>2</v>
      </c>
      <c r="BU105" s="57">
        <v>-1</v>
      </c>
      <c r="BV105" s="57">
        <v>2</v>
      </c>
      <c r="BW105" s="57">
        <v>-680</v>
      </c>
      <c r="BX105" s="57">
        <v>-2</v>
      </c>
      <c r="BY105" s="57">
        <v>2708</v>
      </c>
      <c r="BZ105" s="57">
        <v>41</v>
      </c>
      <c r="CA105" s="57">
        <v>7</v>
      </c>
      <c r="CB105" s="57">
        <v>170</v>
      </c>
      <c r="CC105" s="57">
        <v>41</v>
      </c>
      <c r="CD105" s="57">
        <v>346</v>
      </c>
      <c r="CE105" s="57">
        <v>123</v>
      </c>
      <c r="CF105" s="57">
        <v>0</v>
      </c>
    </row>
    <row r="106" spans="1:84" s="48" customFormat="1" ht="15.65" customHeight="1" x14ac:dyDescent="0.35">
      <c r="A106" s="37">
        <v>11</v>
      </c>
      <c r="B106" s="49" t="s">
        <v>308</v>
      </c>
      <c r="C106" s="55" t="s">
        <v>121</v>
      </c>
      <c r="D106" s="40" t="s">
        <v>309</v>
      </c>
      <c r="E106" s="40" t="s">
        <v>110</v>
      </c>
      <c r="F106" s="40" t="s">
        <v>306</v>
      </c>
      <c r="G106" s="57">
        <v>17167583.34</v>
      </c>
      <c r="H106" s="57">
        <v>214456.44</v>
      </c>
      <c r="I106" s="57">
        <v>0</v>
      </c>
      <c r="J106" s="57">
        <v>0</v>
      </c>
      <c r="K106" s="58">
        <v>0</v>
      </c>
      <c r="L106" s="58">
        <v>17382039.780000001</v>
      </c>
      <c r="M106" s="58">
        <v>0</v>
      </c>
      <c r="N106" s="57">
        <v>560514.32999999996</v>
      </c>
      <c r="O106" s="57">
        <v>1376594.7</v>
      </c>
      <c r="P106" s="72">
        <v>6389061.7599999998</v>
      </c>
      <c r="Q106" s="57">
        <v>0</v>
      </c>
      <c r="R106" s="57">
        <v>1463750.15</v>
      </c>
      <c r="S106" s="57">
        <v>4635884.25</v>
      </c>
      <c r="T106" s="57">
        <v>1694034.01</v>
      </c>
      <c r="U106" s="57">
        <v>0</v>
      </c>
      <c r="V106" s="57">
        <v>0</v>
      </c>
      <c r="W106" s="57">
        <v>302267.65999999997</v>
      </c>
      <c r="X106" s="58">
        <v>897569.36</v>
      </c>
      <c r="Y106" s="58">
        <v>17319676.219999999</v>
      </c>
      <c r="Z106" s="59">
        <v>1.9452057657182397E-2</v>
      </c>
      <c r="AA106" s="58">
        <v>858103.6</v>
      </c>
      <c r="AB106" s="57">
        <v>0</v>
      </c>
      <c r="AC106" s="57">
        <v>0</v>
      </c>
      <c r="AD106" s="58">
        <v>0</v>
      </c>
      <c r="AE106" s="58">
        <v>0</v>
      </c>
      <c r="AF106" s="58">
        <f t="shared" si="36"/>
        <v>0</v>
      </c>
      <c r="AG106" s="58">
        <v>460102.48</v>
      </c>
      <c r="AH106" s="57">
        <v>34986.25</v>
      </c>
      <c r="AI106" s="57">
        <v>110151.84</v>
      </c>
      <c r="AJ106" s="58">
        <v>0</v>
      </c>
      <c r="AK106" s="57">
        <v>88473.96</v>
      </c>
      <c r="AL106" s="57">
        <v>11315.45</v>
      </c>
      <c r="AM106" s="57">
        <v>49782.7</v>
      </c>
      <c r="AN106" s="57">
        <v>8300</v>
      </c>
      <c r="AO106" s="57">
        <v>0</v>
      </c>
      <c r="AP106" s="57">
        <v>0</v>
      </c>
      <c r="AQ106" s="57">
        <v>25903.02</v>
      </c>
      <c r="AR106" s="57">
        <v>16699.599999999999</v>
      </c>
      <c r="AS106" s="57">
        <v>120</v>
      </c>
      <c r="AT106" s="57">
        <v>869.32</v>
      </c>
      <c r="AU106" s="57">
        <v>54609.16</v>
      </c>
      <c r="AV106" s="57">
        <v>37660.17</v>
      </c>
      <c r="AW106" s="57">
        <v>898973.95</v>
      </c>
      <c r="AX106" s="57">
        <v>0</v>
      </c>
      <c r="AY106" s="59">
        <f t="shared" si="37"/>
        <v>0</v>
      </c>
      <c r="AZ106" s="58">
        <v>0</v>
      </c>
      <c r="BA106" s="59">
        <v>4.9983948410528001E-2</v>
      </c>
      <c r="BB106" s="57">
        <v>280144.06</v>
      </c>
      <c r="BC106" s="57">
        <v>57972.38</v>
      </c>
      <c r="BD106" s="58">
        <v>250638</v>
      </c>
      <c r="BE106" s="58">
        <v>0</v>
      </c>
      <c r="BF106" s="58">
        <v>307121.75</v>
      </c>
      <c r="BG106" s="58">
        <v>82378.262499999997</v>
      </c>
      <c r="BH106" s="58">
        <v>0</v>
      </c>
      <c r="BI106" s="58">
        <v>0</v>
      </c>
      <c r="BJ106" s="58">
        <v>0</v>
      </c>
      <c r="BK106" s="58">
        <v>0</v>
      </c>
      <c r="BL106" s="58">
        <v>1968</v>
      </c>
      <c r="BM106" s="58">
        <v>714</v>
      </c>
      <c r="BN106" s="57">
        <v>0</v>
      </c>
      <c r="BO106" s="57">
        <v>0</v>
      </c>
      <c r="BP106" s="57">
        <v>-12</v>
      </c>
      <c r="BQ106" s="57">
        <v>-38</v>
      </c>
      <c r="BR106" s="57">
        <v>-95</v>
      </c>
      <c r="BS106" s="57">
        <v>-132</v>
      </c>
      <c r="BT106" s="57">
        <v>0</v>
      </c>
      <c r="BU106" s="57">
        <v>0</v>
      </c>
      <c r="BV106" s="57">
        <v>0</v>
      </c>
      <c r="BW106" s="57">
        <v>-445</v>
      </c>
      <c r="BX106" s="57">
        <v>-4</v>
      </c>
      <c r="BY106" s="57">
        <v>1956</v>
      </c>
      <c r="BZ106" s="57">
        <v>5</v>
      </c>
      <c r="CA106" s="57">
        <v>4</v>
      </c>
      <c r="CB106" s="57">
        <v>96</v>
      </c>
      <c r="CC106" s="57">
        <v>29</v>
      </c>
      <c r="CD106" s="57">
        <v>298</v>
      </c>
      <c r="CE106" s="57">
        <v>23</v>
      </c>
      <c r="CF106" s="57">
        <v>1</v>
      </c>
    </row>
    <row r="107" spans="1:84" s="48" customFormat="1" ht="15.65" customHeight="1" x14ac:dyDescent="0.35">
      <c r="A107" s="67">
        <v>11</v>
      </c>
      <c r="B107" s="35" t="s">
        <v>541</v>
      </c>
      <c r="C107" s="67" t="s">
        <v>159</v>
      </c>
      <c r="D107" s="67" t="s">
        <v>312</v>
      </c>
      <c r="E107" s="67" t="s">
        <v>101</v>
      </c>
      <c r="F107" s="67" t="s">
        <v>290</v>
      </c>
      <c r="G107" s="57">
        <v>54389120.030000001</v>
      </c>
      <c r="H107" s="57">
        <v>0</v>
      </c>
      <c r="I107" s="57">
        <v>1419721.6300000001</v>
      </c>
      <c r="J107" s="57">
        <v>0</v>
      </c>
      <c r="K107" s="58">
        <v>0</v>
      </c>
      <c r="L107" s="58">
        <v>55808841.659999996</v>
      </c>
      <c r="M107" s="58">
        <v>0</v>
      </c>
      <c r="N107" s="57">
        <v>1949249.26</v>
      </c>
      <c r="O107" s="57">
        <v>4560920.51</v>
      </c>
      <c r="P107" s="72">
        <v>12880596.210000001</v>
      </c>
      <c r="Q107" s="57">
        <v>0</v>
      </c>
      <c r="R107" s="57">
        <v>3413984.35</v>
      </c>
      <c r="S107" s="57">
        <v>20861417.100000001</v>
      </c>
      <c r="T107" s="57">
        <v>6517008.6500000004</v>
      </c>
      <c r="U107" s="57">
        <v>0</v>
      </c>
      <c r="V107" s="57">
        <v>0</v>
      </c>
      <c r="W107" s="57">
        <v>1707835.59</v>
      </c>
      <c r="X107" s="58">
        <v>3269180.93</v>
      </c>
      <c r="Y107" s="58">
        <v>55160192.600000001</v>
      </c>
      <c r="Z107" s="59">
        <v>8.3669294290657961E-2</v>
      </c>
      <c r="AA107" s="58">
        <v>3269180.93</v>
      </c>
      <c r="AB107" s="57">
        <v>0</v>
      </c>
      <c r="AC107" s="57">
        <v>0</v>
      </c>
      <c r="AD107" s="58">
        <v>0</v>
      </c>
      <c r="AE107" s="58">
        <v>0</v>
      </c>
      <c r="AF107" s="58">
        <f t="shared" si="36"/>
        <v>0</v>
      </c>
      <c r="AG107" s="58">
        <v>1540611.55</v>
      </c>
      <c r="AH107" s="57">
        <v>145651.89000000001</v>
      </c>
      <c r="AI107" s="57">
        <v>372500.34</v>
      </c>
      <c r="AJ107" s="58">
        <v>0</v>
      </c>
      <c r="AK107" s="57">
        <v>623631.84</v>
      </c>
      <c r="AL107" s="57">
        <v>7091.61</v>
      </c>
      <c r="AM107" s="57">
        <v>101086.9</v>
      </c>
      <c r="AN107" s="57">
        <v>8300</v>
      </c>
      <c r="AO107" s="57">
        <v>4658</v>
      </c>
      <c r="AP107" s="57">
        <v>0</v>
      </c>
      <c r="AQ107" s="57">
        <v>75229.38</v>
      </c>
      <c r="AR107" s="57">
        <v>32069.84</v>
      </c>
      <c r="AS107" s="57">
        <v>4560</v>
      </c>
      <c r="AT107" s="57">
        <v>1842.3</v>
      </c>
      <c r="AU107" s="57">
        <v>45830.92</v>
      </c>
      <c r="AV107" s="57">
        <v>87471.39</v>
      </c>
      <c r="AW107" s="57">
        <v>3050535.96</v>
      </c>
      <c r="AX107" s="57">
        <v>0</v>
      </c>
      <c r="AY107" s="59">
        <f t="shared" si="37"/>
        <v>0</v>
      </c>
      <c r="AZ107" s="58">
        <v>0</v>
      </c>
      <c r="BA107" s="59">
        <v>6.0107259102496646E-2</v>
      </c>
      <c r="BB107" s="57">
        <v>1373624.97</v>
      </c>
      <c r="BC107" s="57">
        <v>3177074.32</v>
      </c>
      <c r="BD107" s="58">
        <v>250638</v>
      </c>
      <c r="BE107" s="58">
        <v>0</v>
      </c>
      <c r="BF107" s="58">
        <v>809084.85000000102</v>
      </c>
      <c r="BG107" s="58">
        <v>46450.860000000801</v>
      </c>
      <c r="BH107" s="58">
        <v>0</v>
      </c>
      <c r="BI107" s="58">
        <v>0</v>
      </c>
      <c r="BJ107" s="58">
        <v>0</v>
      </c>
      <c r="BK107" s="58">
        <v>0</v>
      </c>
      <c r="BL107" s="58">
        <v>9110</v>
      </c>
      <c r="BM107" s="58">
        <v>2949</v>
      </c>
      <c r="BN107" s="57">
        <v>0</v>
      </c>
      <c r="BO107" s="57">
        <v>0</v>
      </c>
      <c r="BP107" s="57">
        <v>-41</v>
      </c>
      <c r="BQ107" s="57">
        <v>-92</v>
      </c>
      <c r="BR107" s="57">
        <v>-670</v>
      </c>
      <c r="BS107" s="57">
        <v>-1259</v>
      </c>
      <c r="BT107" s="57">
        <v>6</v>
      </c>
      <c r="BU107" s="57">
        <v>-2</v>
      </c>
      <c r="BV107" s="57">
        <v>0</v>
      </c>
      <c r="BW107" s="57">
        <v>-2076</v>
      </c>
      <c r="BX107" s="57">
        <v>0</v>
      </c>
      <c r="BY107" s="57">
        <v>7925</v>
      </c>
      <c r="BZ107" s="57">
        <v>119</v>
      </c>
      <c r="CA107" s="57">
        <v>106</v>
      </c>
      <c r="CB107" s="57">
        <v>458</v>
      </c>
      <c r="CC107" s="57">
        <v>160</v>
      </c>
      <c r="CD107" s="57">
        <v>1421</v>
      </c>
      <c r="CE107" s="57">
        <v>13</v>
      </c>
      <c r="CF107" s="57">
        <v>22</v>
      </c>
    </row>
    <row r="108" spans="1:84" s="48" customFormat="1" ht="15.65" customHeight="1" x14ac:dyDescent="0.35">
      <c r="A108" s="37">
        <v>11</v>
      </c>
      <c r="B108" s="49" t="s">
        <v>511</v>
      </c>
      <c r="C108" s="56" t="s">
        <v>495</v>
      </c>
      <c r="D108" s="40" t="s">
        <v>307</v>
      </c>
      <c r="E108" s="35" t="s">
        <v>104</v>
      </c>
      <c r="F108" s="40" t="s">
        <v>306</v>
      </c>
      <c r="G108" s="57">
        <v>38108371.549999997</v>
      </c>
      <c r="H108" s="57">
        <v>744.16</v>
      </c>
      <c r="I108" s="57">
        <v>670891.81999999995</v>
      </c>
      <c r="J108" s="57">
        <v>0</v>
      </c>
      <c r="K108" s="58">
        <v>0</v>
      </c>
      <c r="L108" s="58">
        <v>38780007.530000001</v>
      </c>
      <c r="M108" s="58">
        <v>0</v>
      </c>
      <c r="N108" s="57">
        <v>0</v>
      </c>
      <c r="O108" s="57">
        <v>4376033.1100000003</v>
      </c>
      <c r="P108" s="72">
        <v>12664835.289999999</v>
      </c>
      <c r="Q108" s="57">
        <v>0</v>
      </c>
      <c r="R108" s="57">
        <v>3914757.84</v>
      </c>
      <c r="S108" s="57">
        <v>10300281.630000001</v>
      </c>
      <c r="T108" s="57">
        <v>4567936.33</v>
      </c>
      <c r="U108" s="57">
        <v>0</v>
      </c>
      <c r="V108" s="57">
        <v>0</v>
      </c>
      <c r="W108" s="57">
        <v>957014.19</v>
      </c>
      <c r="X108" s="58">
        <v>2134244.0499999998</v>
      </c>
      <c r="Y108" s="58">
        <v>38915102.439999998</v>
      </c>
      <c r="Z108" s="59">
        <v>7.1238299798377036E-2</v>
      </c>
      <c r="AA108" s="58">
        <v>2133990.0499999998</v>
      </c>
      <c r="AB108" s="57">
        <v>0</v>
      </c>
      <c r="AC108" s="57">
        <v>0</v>
      </c>
      <c r="AD108" s="58">
        <v>0</v>
      </c>
      <c r="AE108" s="58">
        <v>0</v>
      </c>
      <c r="AF108" s="58">
        <f t="shared" si="36"/>
        <v>0</v>
      </c>
      <c r="AG108" s="58">
        <v>1396466.62</v>
      </c>
      <c r="AH108" s="57">
        <v>107175.84</v>
      </c>
      <c r="AI108" s="57">
        <v>493809.28</v>
      </c>
      <c r="AJ108" s="58">
        <v>0</v>
      </c>
      <c r="AK108" s="57">
        <v>129320.14</v>
      </c>
      <c r="AL108" s="57">
        <v>15031.08</v>
      </c>
      <c r="AM108" s="57">
        <v>145058.92000000001</v>
      </c>
      <c r="AN108" s="57">
        <v>8300</v>
      </c>
      <c r="AO108" s="57">
        <v>22218</v>
      </c>
      <c r="AP108" s="57">
        <v>0</v>
      </c>
      <c r="AQ108" s="57">
        <v>50501.39</v>
      </c>
      <c r="AR108" s="57">
        <v>30513.03</v>
      </c>
      <c r="AS108" s="57">
        <v>4545</v>
      </c>
      <c r="AT108" s="57">
        <v>63879.89</v>
      </c>
      <c r="AU108" s="57">
        <v>34927.25</v>
      </c>
      <c r="AV108" s="57">
        <v>76797.42</v>
      </c>
      <c r="AW108" s="57">
        <v>2578543.86</v>
      </c>
      <c r="AX108" s="57">
        <v>0</v>
      </c>
      <c r="AY108" s="59">
        <f t="shared" si="37"/>
        <v>0</v>
      </c>
      <c r="AZ108" s="58">
        <v>3306.3</v>
      </c>
      <c r="BA108" s="59">
        <v>5.5997933346485389E-2</v>
      </c>
      <c r="BB108" s="57">
        <v>1336003.4099999999</v>
      </c>
      <c r="BC108" s="57">
        <v>1378825.2</v>
      </c>
      <c r="BD108" s="58">
        <v>250638</v>
      </c>
      <c r="BE108" s="58">
        <v>0</v>
      </c>
      <c r="BF108" s="58">
        <v>925466.83999999904</v>
      </c>
      <c r="BG108" s="58">
        <v>280830.87499999901</v>
      </c>
      <c r="BH108" s="58">
        <v>0</v>
      </c>
      <c r="BI108" s="58">
        <v>0</v>
      </c>
      <c r="BJ108" s="58">
        <v>0</v>
      </c>
      <c r="BK108" s="58">
        <v>0</v>
      </c>
      <c r="BL108" s="58">
        <v>5490</v>
      </c>
      <c r="BM108" s="58">
        <v>1636</v>
      </c>
      <c r="BN108" s="57">
        <v>1</v>
      </c>
      <c r="BO108" s="57">
        <v>0</v>
      </c>
      <c r="BP108" s="57">
        <v>-17</v>
      </c>
      <c r="BQ108" s="57">
        <v>-29</v>
      </c>
      <c r="BR108" s="57">
        <v>-451</v>
      </c>
      <c r="BS108" s="57">
        <v>-611</v>
      </c>
      <c r="BT108" s="57">
        <v>10</v>
      </c>
      <c r="BU108" s="57">
        <v>-2</v>
      </c>
      <c r="BV108" s="57">
        <v>6</v>
      </c>
      <c r="BW108" s="57">
        <v>-1250</v>
      </c>
      <c r="BX108" s="57">
        <v>0</v>
      </c>
      <c r="BY108" s="57">
        <v>4783</v>
      </c>
      <c r="BZ108" s="57">
        <v>25</v>
      </c>
      <c r="CA108" s="57">
        <v>30</v>
      </c>
      <c r="CB108" s="57">
        <v>313</v>
      </c>
      <c r="CC108" s="57">
        <v>64</v>
      </c>
      <c r="CD108" s="57">
        <v>566</v>
      </c>
      <c r="CE108" s="57">
        <v>300</v>
      </c>
      <c r="CF108" s="57">
        <v>4</v>
      </c>
    </row>
    <row r="109" spans="1:84" s="48" customFormat="1" ht="15.65" customHeight="1" x14ac:dyDescent="0.35">
      <c r="A109" s="37">
        <v>11</v>
      </c>
      <c r="B109" s="49" t="s">
        <v>310</v>
      </c>
      <c r="C109" s="55" t="s">
        <v>311</v>
      </c>
      <c r="D109" s="40" t="s">
        <v>312</v>
      </c>
      <c r="E109" s="35" t="s">
        <v>101</v>
      </c>
      <c r="F109" s="40" t="s">
        <v>290</v>
      </c>
      <c r="G109" s="57">
        <v>47258196.579999998</v>
      </c>
      <c r="H109" s="57">
        <v>0</v>
      </c>
      <c r="I109" s="57">
        <v>2436129.98</v>
      </c>
      <c r="J109" s="57">
        <v>0</v>
      </c>
      <c r="K109" s="58">
        <v>11645.45</v>
      </c>
      <c r="L109" s="58">
        <v>49705972.009999998</v>
      </c>
      <c r="M109" s="58">
        <v>0</v>
      </c>
      <c r="N109" s="57">
        <v>1364430.04</v>
      </c>
      <c r="O109" s="57">
        <v>4228500.9000000004</v>
      </c>
      <c r="P109" s="72">
        <v>11057635.41</v>
      </c>
      <c r="Q109" s="57">
        <v>0</v>
      </c>
      <c r="R109" s="57">
        <v>2185152.48</v>
      </c>
      <c r="S109" s="57">
        <v>19032152.23</v>
      </c>
      <c r="T109" s="57">
        <v>6225247.4500000002</v>
      </c>
      <c r="U109" s="57">
        <v>0</v>
      </c>
      <c r="V109" s="57">
        <v>0</v>
      </c>
      <c r="W109" s="57">
        <v>2759876.19</v>
      </c>
      <c r="X109" s="58">
        <v>3367469.3290000004</v>
      </c>
      <c r="Y109" s="58">
        <v>50220464.028999999</v>
      </c>
      <c r="Z109" s="59">
        <v>0.11028359436393839</v>
      </c>
      <c r="AA109" s="58">
        <v>3355823.8790000002</v>
      </c>
      <c r="AB109" s="57">
        <v>0</v>
      </c>
      <c r="AC109" s="57">
        <v>0</v>
      </c>
      <c r="AD109" s="58">
        <v>11645.45</v>
      </c>
      <c r="AE109" s="58">
        <v>0</v>
      </c>
      <c r="AF109" s="58">
        <f t="shared" si="36"/>
        <v>11645.45</v>
      </c>
      <c r="AG109" s="58">
        <v>1242396.95</v>
      </c>
      <c r="AH109" s="57">
        <v>114580.27</v>
      </c>
      <c r="AI109" s="57">
        <v>318174.94</v>
      </c>
      <c r="AJ109" s="58">
        <v>0</v>
      </c>
      <c r="AK109" s="57">
        <v>752522.4</v>
      </c>
      <c r="AL109" s="57">
        <v>24705.09</v>
      </c>
      <c r="AM109" s="57">
        <v>123218.93</v>
      </c>
      <c r="AN109" s="57">
        <v>8300</v>
      </c>
      <c r="AO109" s="57">
        <v>4320</v>
      </c>
      <c r="AP109" s="57">
        <v>0</v>
      </c>
      <c r="AQ109" s="57">
        <v>76044.84</v>
      </c>
      <c r="AR109" s="57">
        <v>2536.88</v>
      </c>
      <c r="AS109" s="57">
        <v>2810</v>
      </c>
      <c r="AT109" s="57">
        <v>9069.57</v>
      </c>
      <c r="AU109" s="57">
        <v>51010.83</v>
      </c>
      <c r="AV109" s="57">
        <v>82293.05</v>
      </c>
      <c r="AW109" s="57">
        <v>2811983.75</v>
      </c>
      <c r="AX109" s="57">
        <v>0</v>
      </c>
      <c r="AY109" s="59">
        <f t="shared" si="37"/>
        <v>0</v>
      </c>
      <c r="AZ109" s="58">
        <v>0</v>
      </c>
      <c r="BA109" s="59">
        <v>7.1010409238092015E-2</v>
      </c>
      <c r="BB109" s="57">
        <v>994743.96</v>
      </c>
      <c r="BC109" s="57">
        <v>4217059.8199999901</v>
      </c>
      <c r="BD109" s="58">
        <v>253705</v>
      </c>
      <c r="BE109" s="58">
        <v>0</v>
      </c>
      <c r="BF109" s="58">
        <v>963432.50800000003</v>
      </c>
      <c r="BG109" s="58">
        <v>260436.57050000099</v>
      </c>
      <c r="BH109" s="58">
        <v>0</v>
      </c>
      <c r="BI109" s="58">
        <v>0</v>
      </c>
      <c r="BJ109" s="58">
        <v>0</v>
      </c>
      <c r="BK109" s="58">
        <v>0</v>
      </c>
      <c r="BL109" s="58">
        <v>7346</v>
      </c>
      <c r="BM109" s="58">
        <v>2361</v>
      </c>
      <c r="BN109" s="57">
        <v>69</v>
      </c>
      <c r="BO109" s="57">
        <v>-64</v>
      </c>
      <c r="BP109" s="57">
        <v>-42</v>
      </c>
      <c r="BQ109" s="57">
        <v>-113</v>
      </c>
      <c r="BR109" s="57">
        <v>-849</v>
      </c>
      <c r="BS109" s="57">
        <v>-942</v>
      </c>
      <c r="BT109" s="57">
        <v>0</v>
      </c>
      <c r="BU109" s="57">
        <v>-5</v>
      </c>
      <c r="BV109" s="57">
        <v>0</v>
      </c>
      <c r="BW109" s="57">
        <v>-1471</v>
      </c>
      <c r="BX109" s="57">
        <v>0</v>
      </c>
      <c r="BY109" s="57">
        <v>6290</v>
      </c>
      <c r="BZ109" s="57">
        <v>194</v>
      </c>
      <c r="CA109" s="57">
        <v>31</v>
      </c>
      <c r="CB109" s="57">
        <v>486</v>
      </c>
      <c r="CC109" s="57">
        <v>129</v>
      </c>
      <c r="CD109" s="57">
        <v>873</v>
      </c>
      <c r="CE109" s="57">
        <v>3</v>
      </c>
      <c r="CF109" s="57">
        <v>12</v>
      </c>
    </row>
    <row r="110" spans="1:84" s="48" customFormat="1" ht="15.65" customHeight="1" x14ac:dyDescent="0.35">
      <c r="A110" s="37">
        <v>11</v>
      </c>
      <c r="B110" s="49" t="s">
        <v>313</v>
      </c>
      <c r="C110" s="55" t="s">
        <v>314</v>
      </c>
      <c r="D110" s="40" t="s">
        <v>315</v>
      </c>
      <c r="E110" s="40" t="s">
        <v>101</v>
      </c>
      <c r="F110" s="40" t="s">
        <v>290</v>
      </c>
      <c r="G110" s="57">
        <v>13204672.25</v>
      </c>
      <c r="H110" s="57">
        <v>1161.25</v>
      </c>
      <c r="I110" s="57">
        <v>190079.88</v>
      </c>
      <c r="J110" s="57">
        <v>0</v>
      </c>
      <c r="K110" s="58">
        <v>0</v>
      </c>
      <c r="L110" s="58">
        <v>13395913.380000001</v>
      </c>
      <c r="M110" s="58">
        <v>0</v>
      </c>
      <c r="N110" s="57">
        <v>48281.29</v>
      </c>
      <c r="O110" s="57">
        <v>801347.28</v>
      </c>
      <c r="P110" s="72">
        <v>2345117.37</v>
      </c>
      <c r="Q110" s="57">
        <v>0</v>
      </c>
      <c r="R110" s="57">
        <v>505209.51</v>
      </c>
      <c r="S110" s="57">
        <v>6718946.3399999999</v>
      </c>
      <c r="T110" s="57">
        <v>1533568.84</v>
      </c>
      <c r="U110" s="57">
        <v>0</v>
      </c>
      <c r="V110" s="57">
        <v>188</v>
      </c>
      <c r="W110" s="57">
        <v>307643.71999999997</v>
      </c>
      <c r="X110" s="58">
        <v>855737.02</v>
      </c>
      <c r="Y110" s="58">
        <v>13116039.369999999</v>
      </c>
      <c r="Z110" s="59">
        <v>9.9480905919342388E-2</v>
      </c>
      <c r="AA110" s="58">
        <v>841904.72</v>
      </c>
      <c r="AB110" s="57">
        <v>0</v>
      </c>
      <c r="AC110" s="57">
        <v>0</v>
      </c>
      <c r="AD110" s="58">
        <v>0</v>
      </c>
      <c r="AE110" s="58">
        <v>296.87</v>
      </c>
      <c r="AF110" s="58">
        <f t="shared" si="36"/>
        <v>296.87</v>
      </c>
      <c r="AG110" s="58">
        <v>374087.1</v>
      </c>
      <c r="AH110" s="57">
        <v>31354.63</v>
      </c>
      <c r="AI110" s="57">
        <v>79062.3</v>
      </c>
      <c r="AJ110" s="58">
        <v>20245.7</v>
      </c>
      <c r="AK110" s="57">
        <v>37704</v>
      </c>
      <c r="AL110" s="57">
        <v>12312.85</v>
      </c>
      <c r="AM110" s="57">
        <v>84669.07</v>
      </c>
      <c r="AN110" s="57">
        <v>8300</v>
      </c>
      <c r="AO110" s="57">
        <v>3050</v>
      </c>
      <c r="AP110" s="57">
        <v>3600</v>
      </c>
      <c r="AQ110" s="57">
        <v>35083.11</v>
      </c>
      <c r="AR110" s="57">
        <v>0</v>
      </c>
      <c r="AS110" s="57">
        <v>0</v>
      </c>
      <c r="AT110" s="57">
        <v>4046.33</v>
      </c>
      <c r="AU110" s="57">
        <v>4711.78</v>
      </c>
      <c r="AV110" s="57">
        <v>29235.489999999998</v>
      </c>
      <c r="AW110" s="57">
        <v>727462.36</v>
      </c>
      <c r="AX110" s="57">
        <v>0</v>
      </c>
      <c r="AY110" s="59">
        <f t="shared" si="37"/>
        <v>0</v>
      </c>
      <c r="AZ110" s="58">
        <v>0</v>
      </c>
      <c r="BA110" s="59">
        <v>6.3758092897762006E-2</v>
      </c>
      <c r="BB110" s="57">
        <v>306274.26</v>
      </c>
      <c r="BC110" s="57">
        <v>1007454.02</v>
      </c>
      <c r="BD110" s="58">
        <v>253705</v>
      </c>
      <c r="BE110" s="58">
        <v>0</v>
      </c>
      <c r="BF110" s="58">
        <v>569162.42000000004</v>
      </c>
      <c r="BG110" s="58">
        <v>387296.83</v>
      </c>
      <c r="BH110" s="58">
        <v>0</v>
      </c>
      <c r="BI110" s="58">
        <v>0</v>
      </c>
      <c r="BJ110" s="58">
        <v>0</v>
      </c>
      <c r="BK110" s="58">
        <v>0</v>
      </c>
      <c r="BL110" s="58">
        <v>1545</v>
      </c>
      <c r="BM110" s="58">
        <v>588</v>
      </c>
      <c r="BN110" s="57">
        <v>0</v>
      </c>
      <c r="BO110" s="57">
        <v>0</v>
      </c>
      <c r="BP110" s="57">
        <v>-2</v>
      </c>
      <c r="BQ110" s="57">
        <v>-8</v>
      </c>
      <c r="BR110" s="57">
        <v>-98</v>
      </c>
      <c r="BS110" s="57">
        <v>-110</v>
      </c>
      <c r="BT110" s="57">
        <v>1</v>
      </c>
      <c r="BU110" s="57">
        <v>-3</v>
      </c>
      <c r="BV110" s="57">
        <v>13</v>
      </c>
      <c r="BW110" s="57">
        <v>-311</v>
      </c>
      <c r="BX110" s="57">
        <v>-2</v>
      </c>
      <c r="BY110" s="57">
        <v>1613</v>
      </c>
      <c r="BZ110" s="57">
        <v>2</v>
      </c>
      <c r="CA110" s="57">
        <v>11</v>
      </c>
      <c r="CB110" s="57">
        <v>142</v>
      </c>
      <c r="CC110" s="57">
        <v>25</v>
      </c>
      <c r="CD110" s="57">
        <v>126</v>
      </c>
      <c r="CE110" s="57">
        <v>18</v>
      </c>
      <c r="CF110" s="57">
        <v>3</v>
      </c>
    </row>
    <row r="111" spans="1:84" s="48" customFormat="1" ht="15.65" customHeight="1" x14ac:dyDescent="0.35">
      <c r="A111" s="37">
        <v>11</v>
      </c>
      <c r="B111" s="49" t="s">
        <v>316</v>
      </c>
      <c r="C111" s="55" t="s">
        <v>317</v>
      </c>
      <c r="D111" s="40" t="s">
        <v>318</v>
      </c>
      <c r="E111" s="40" t="s">
        <v>101</v>
      </c>
      <c r="F111" s="40" t="s">
        <v>290</v>
      </c>
      <c r="G111" s="57">
        <v>52787886.700000003</v>
      </c>
      <c r="H111" s="57">
        <v>0</v>
      </c>
      <c r="I111" s="57">
        <v>1539779.6</v>
      </c>
      <c r="J111" s="57">
        <v>0</v>
      </c>
      <c r="K111" s="58">
        <v>0</v>
      </c>
      <c r="L111" s="58">
        <v>54327666.299999997</v>
      </c>
      <c r="M111" s="58">
        <v>0</v>
      </c>
      <c r="N111" s="57">
        <v>500151.58</v>
      </c>
      <c r="O111" s="57">
        <v>4942102.8499999996</v>
      </c>
      <c r="P111" s="72">
        <v>9431034.2200000007</v>
      </c>
      <c r="Q111" s="57">
        <v>0</v>
      </c>
      <c r="R111" s="57">
        <v>2923467.36</v>
      </c>
      <c r="S111" s="57">
        <v>25454748.18</v>
      </c>
      <c r="T111" s="57">
        <v>5495746.5800000001</v>
      </c>
      <c r="U111" s="57">
        <v>0</v>
      </c>
      <c r="V111" s="57">
        <v>0</v>
      </c>
      <c r="W111" s="57">
        <v>2118840.46</v>
      </c>
      <c r="X111" s="58">
        <v>3331239.29</v>
      </c>
      <c r="Y111" s="58">
        <v>54197330.520000003</v>
      </c>
      <c r="Z111" s="59">
        <v>7.3878671297519655E-2</v>
      </c>
      <c r="AA111" s="58">
        <v>3325624.9</v>
      </c>
      <c r="AB111" s="57">
        <v>0</v>
      </c>
      <c r="AC111" s="57">
        <v>0</v>
      </c>
      <c r="AD111" s="58">
        <v>0</v>
      </c>
      <c r="AE111" s="58">
        <v>0</v>
      </c>
      <c r="AF111" s="58">
        <f t="shared" si="36"/>
        <v>0</v>
      </c>
      <c r="AG111" s="58">
        <v>1754811.33</v>
      </c>
      <c r="AH111" s="57">
        <v>155489.07999999999</v>
      </c>
      <c r="AI111" s="57">
        <v>556422.17000000004</v>
      </c>
      <c r="AJ111" s="58">
        <v>0</v>
      </c>
      <c r="AK111" s="57">
        <v>267657.34999999998</v>
      </c>
      <c r="AL111" s="57">
        <v>4814.45</v>
      </c>
      <c r="AM111" s="57">
        <v>80138.55</v>
      </c>
      <c r="AN111" s="57">
        <v>8300</v>
      </c>
      <c r="AO111" s="57">
        <v>835</v>
      </c>
      <c r="AP111" s="57">
        <v>3195.9839999999999</v>
      </c>
      <c r="AQ111" s="57">
        <v>53192.509999999995</v>
      </c>
      <c r="AR111" s="57">
        <v>35249.279999999999</v>
      </c>
      <c r="AS111" s="57">
        <v>4485</v>
      </c>
      <c r="AT111" s="57">
        <v>6934.59</v>
      </c>
      <c r="AU111" s="57">
        <v>26867.38</v>
      </c>
      <c r="AV111" s="57">
        <v>86395.02</v>
      </c>
      <c r="AW111" s="57">
        <v>3044787.6940000001</v>
      </c>
      <c r="AX111" s="57">
        <v>0</v>
      </c>
      <c r="AY111" s="59">
        <f t="shared" si="37"/>
        <v>0</v>
      </c>
      <c r="AZ111" s="58">
        <v>133.6</v>
      </c>
      <c r="BA111" s="59">
        <v>6.2999773393087918E-2</v>
      </c>
      <c r="BB111" s="57">
        <v>977034.46</v>
      </c>
      <c r="BC111" s="57">
        <v>2922864.47</v>
      </c>
      <c r="BD111" s="58">
        <v>253705</v>
      </c>
      <c r="BE111" s="58">
        <v>5.8207660913467401E-11</v>
      </c>
      <c r="BF111" s="58">
        <v>2004425.496</v>
      </c>
      <c r="BG111" s="58">
        <v>1243228.5725</v>
      </c>
      <c r="BH111" s="58">
        <v>0</v>
      </c>
      <c r="BI111" s="58">
        <v>0</v>
      </c>
      <c r="BJ111" s="58">
        <v>0</v>
      </c>
      <c r="BK111" s="58">
        <v>0</v>
      </c>
      <c r="BL111" s="58">
        <v>5967</v>
      </c>
      <c r="BM111" s="58">
        <v>2039</v>
      </c>
      <c r="BN111" s="57">
        <v>0</v>
      </c>
      <c r="BO111" s="57">
        <v>0</v>
      </c>
      <c r="BP111" s="57">
        <v>-19</v>
      </c>
      <c r="BQ111" s="57">
        <v>-30</v>
      </c>
      <c r="BR111" s="57">
        <v>-407</v>
      </c>
      <c r="BS111" s="57">
        <v>-453</v>
      </c>
      <c r="BT111" s="57">
        <v>17</v>
      </c>
      <c r="BU111" s="57">
        <v>-2</v>
      </c>
      <c r="BV111" s="57">
        <v>0</v>
      </c>
      <c r="BW111" s="57">
        <v>-1344</v>
      </c>
      <c r="BX111" s="57">
        <v>-2</v>
      </c>
      <c r="BY111" s="57">
        <v>5766</v>
      </c>
      <c r="BZ111" s="57">
        <v>17</v>
      </c>
      <c r="CA111" s="57">
        <v>27</v>
      </c>
      <c r="CB111" s="57">
        <v>483</v>
      </c>
      <c r="CC111" s="57">
        <v>151</v>
      </c>
      <c r="CD111" s="57">
        <v>681</v>
      </c>
      <c r="CE111" s="57">
        <v>4</v>
      </c>
      <c r="CF111" s="57">
        <v>25</v>
      </c>
    </row>
    <row r="112" spans="1:84" s="48" customFormat="1" ht="15.65" customHeight="1" x14ac:dyDescent="0.35">
      <c r="A112" s="37">
        <v>12</v>
      </c>
      <c r="B112" s="49" t="s">
        <v>319</v>
      </c>
      <c r="C112" s="55" t="s">
        <v>320</v>
      </c>
      <c r="D112" s="40" t="s">
        <v>321</v>
      </c>
      <c r="E112" s="35" t="s">
        <v>86</v>
      </c>
      <c r="F112" s="40" t="s">
        <v>322</v>
      </c>
      <c r="G112" s="57">
        <v>26246619.109999999</v>
      </c>
      <c r="H112" s="57">
        <v>0.06</v>
      </c>
      <c r="I112" s="57">
        <v>148414.17000000001</v>
      </c>
      <c r="J112" s="57">
        <v>0</v>
      </c>
      <c r="K112" s="58">
        <v>48524.39</v>
      </c>
      <c r="L112" s="58">
        <v>26443557.73</v>
      </c>
      <c r="M112" s="58">
        <v>0</v>
      </c>
      <c r="N112" s="57">
        <v>0</v>
      </c>
      <c r="O112" s="57">
        <v>1838026.74</v>
      </c>
      <c r="P112" s="72">
        <v>3704335.42</v>
      </c>
      <c r="Q112" s="57">
        <v>75669.98</v>
      </c>
      <c r="R112" s="57">
        <v>3470506.04</v>
      </c>
      <c r="S112" s="57">
        <v>11775599.84</v>
      </c>
      <c r="T112" s="57">
        <v>3241550.35</v>
      </c>
      <c r="U112" s="57">
        <v>0</v>
      </c>
      <c r="V112" s="57">
        <v>0</v>
      </c>
      <c r="W112" s="57">
        <v>189577.58</v>
      </c>
      <c r="X112" s="58">
        <v>1765085.3299999998</v>
      </c>
      <c r="Y112" s="58">
        <v>26060351.280000001</v>
      </c>
      <c r="Z112" s="59">
        <v>6.2129872020389824E-2</v>
      </c>
      <c r="AA112" s="58">
        <v>1716560.94</v>
      </c>
      <c r="AB112" s="57">
        <v>0</v>
      </c>
      <c r="AC112" s="57">
        <v>0</v>
      </c>
      <c r="AD112" s="58">
        <v>48524.39</v>
      </c>
      <c r="AE112" s="58">
        <v>0</v>
      </c>
      <c r="AF112" s="58">
        <f t="shared" si="36"/>
        <v>48524.39</v>
      </c>
      <c r="AG112" s="58">
        <v>988093.7</v>
      </c>
      <c r="AH112" s="57">
        <v>74799.34</v>
      </c>
      <c r="AI112" s="57">
        <v>228022.42</v>
      </c>
      <c r="AJ112" s="58">
        <v>3787.5</v>
      </c>
      <c r="AK112" s="57">
        <v>178394.34</v>
      </c>
      <c r="AL112" s="57">
        <v>33590.25</v>
      </c>
      <c r="AM112" s="57">
        <v>76861.34</v>
      </c>
      <c r="AN112" s="57">
        <v>17085</v>
      </c>
      <c r="AO112" s="57">
        <v>3100</v>
      </c>
      <c r="AP112" s="57">
        <v>0</v>
      </c>
      <c r="AQ112" s="57">
        <v>44861.96</v>
      </c>
      <c r="AR112" s="57">
        <v>28193.83</v>
      </c>
      <c r="AS112" s="57">
        <v>1980</v>
      </c>
      <c r="AT112" s="57">
        <v>17533.599999999999</v>
      </c>
      <c r="AU112" s="57">
        <v>73238.58</v>
      </c>
      <c r="AV112" s="57">
        <v>62201.06</v>
      </c>
      <c r="AW112" s="57">
        <v>1831742.92</v>
      </c>
      <c r="AX112" s="57">
        <v>0</v>
      </c>
      <c r="AY112" s="59">
        <f t="shared" si="37"/>
        <v>0</v>
      </c>
      <c r="AZ112" s="58">
        <v>0</v>
      </c>
      <c r="BA112" s="59">
        <v>6.5401221117503391E-2</v>
      </c>
      <c r="BB112" s="57">
        <v>583351.13</v>
      </c>
      <c r="BC112" s="57">
        <v>1047347.96</v>
      </c>
      <c r="BD112" s="58">
        <v>250638</v>
      </c>
      <c r="BE112" s="58">
        <v>5.8207660913467401E-11</v>
      </c>
      <c r="BF112" s="58">
        <v>1584064.43</v>
      </c>
      <c r="BG112" s="58">
        <v>1126128.7</v>
      </c>
      <c r="BH112" s="58">
        <v>0</v>
      </c>
      <c r="BI112" s="58">
        <v>0</v>
      </c>
      <c r="BJ112" s="58">
        <v>0</v>
      </c>
      <c r="BK112" s="58">
        <v>0</v>
      </c>
      <c r="BL112" s="58">
        <v>3697</v>
      </c>
      <c r="BM112" s="58">
        <v>1266</v>
      </c>
      <c r="BN112" s="57">
        <v>0</v>
      </c>
      <c r="BO112" s="57">
        <v>0</v>
      </c>
      <c r="BP112" s="57">
        <v>-11</v>
      </c>
      <c r="BQ112" s="57">
        <v>-57</v>
      </c>
      <c r="BR112" s="57">
        <v>-130</v>
      </c>
      <c r="BS112" s="57">
        <v>-237</v>
      </c>
      <c r="BT112" s="57">
        <v>16</v>
      </c>
      <c r="BU112" s="57">
        <v>0</v>
      </c>
      <c r="BV112" s="57">
        <v>29</v>
      </c>
      <c r="BW112" s="57">
        <v>-795</v>
      </c>
      <c r="BX112" s="57">
        <v>-1</v>
      </c>
      <c r="BY112" s="57">
        <v>3777</v>
      </c>
      <c r="BZ112" s="57">
        <v>21</v>
      </c>
      <c r="CA112" s="57">
        <v>124</v>
      </c>
      <c r="CB112" s="57">
        <v>141</v>
      </c>
      <c r="CC112" s="57">
        <v>87</v>
      </c>
      <c r="CD112" s="57">
        <v>551</v>
      </c>
      <c r="CE112" s="57">
        <v>11</v>
      </c>
      <c r="CF112" s="57">
        <v>5</v>
      </c>
    </row>
    <row r="113" spans="1:84" s="48" customFormat="1" ht="15.65" customHeight="1" x14ac:dyDescent="0.35">
      <c r="A113" s="37">
        <v>12</v>
      </c>
      <c r="B113" s="49" t="s">
        <v>323</v>
      </c>
      <c r="C113" s="55" t="s">
        <v>324</v>
      </c>
      <c r="D113" s="40" t="s">
        <v>325</v>
      </c>
      <c r="E113" s="35" t="s">
        <v>86</v>
      </c>
      <c r="F113" s="40" t="s">
        <v>326</v>
      </c>
      <c r="G113" s="57">
        <v>13041920.449999999</v>
      </c>
      <c r="H113" s="57">
        <v>0</v>
      </c>
      <c r="I113" s="57">
        <v>42708.1</v>
      </c>
      <c r="J113" s="57">
        <v>0</v>
      </c>
      <c r="K113" s="58">
        <v>25815.66</v>
      </c>
      <c r="L113" s="58">
        <v>13110444.210000001</v>
      </c>
      <c r="M113" s="58">
        <v>0</v>
      </c>
      <c r="N113" s="57">
        <v>0</v>
      </c>
      <c r="O113" s="57">
        <v>673331.69</v>
      </c>
      <c r="P113" s="72">
        <v>2748060.78</v>
      </c>
      <c r="Q113" s="57">
        <v>0</v>
      </c>
      <c r="R113" s="57">
        <v>1367864.92</v>
      </c>
      <c r="S113" s="57">
        <v>5221203.18</v>
      </c>
      <c r="T113" s="57">
        <v>1653403.79</v>
      </c>
      <c r="U113" s="57">
        <v>3505.95</v>
      </c>
      <c r="V113" s="57">
        <v>0</v>
      </c>
      <c r="W113" s="57">
        <v>60097.2</v>
      </c>
      <c r="X113" s="58">
        <v>1211422.67</v>
      </c>
      <c r="Y113" s="58">
        <v>12938890.18</v>
      </c>
      <c r="Z113" s="59">
        <v>7.0359665473960165E-2</v>
      </c>
      <c r="AA113" s="58">
        <v>1185607.01</v>
      </c>
      <c r="AB113" s="57">
        <v>0</v>
      </c>
      <c r="AC113" s="57">
        <v>0</v>
      </c>
      <c r="AD113" s="58">
        <v>0</v>
      </c>
      <c r="AE113" s="58">
        <v>0</v>
      </c>
      <c r="AF113" s="58">
        <f t="shared" si="36"/>
        <v>0</v>
      </c>
      <c r="AG113" s="58">
        <v>589378.56000000006</v>
      </c>
      <c r="AH113" s="57">
        <v>44782.92</v>
      </c>
      <c r="AI113" s="57">
        <v>154588.64000000001</v>
      </c>
      <c r="AJ113" s="58">
        <v>0</v>
      </c>
      <c r="AK113" s="57">
        <v>35370</v>
      </c>
      <c r="AL113" s="57">
        <v>0</v>
      </c>
      <c r="AM113" s="57">
        <v>75878.039999999994</v>
      </c>
      <c r="AN113" s="57">
        <v>7788</v>
      </c>
      <c r="AO113" s="57">
        <v>6500</v>
      </c>
      <c r="AP113" s="57">
        <v>1918.95</v>
      </c>
      <c r="AQ113" s="57">
        <v>23050.41</v>
      </c>
      <c r="AR113" s="57">
        <v>495</v>
      </c>
      <c r="AS113" s="57">
        <v>0</v>
      </c>
      <c r="AT113" s="57">
        <v>7829.79</v>
      </c>
      <c r="AU113" s="57">
        <v>15190.23</v>
      </c>
      <c r="AV113" s="57">
        <v>43880.22</v>
      </c>
      <c r="AW113" s="57">
        <v>1006650.76</v>
      </c>
      <c r="AX113" s="57">
        <v>0</v>
      </c>
      <c r="AY113" s="59">
        <f t="shared" si="37"/>
        <v>0</v>
      </c>
      <c r="AZ113" s="58">
        <v>0</v>
      </c>
      <c r="BA113" s="59">
        <v>9.0907394700448438E-2</v>
      </c>
      <c r="BB113" s="57">
        <v>209457.05</v>
      </c>
      <c r="BC113" s="57">
        <v>708168.11</v>
      </c>
      <c r="BD113" s="58">
        <v>253705</v>
      </c>
      <c r="BE113" s="58">
        <v>0</v>
      </c>
      <c r="BF113" s="58">
        <v>290192.53000000003</v>
      </c>
      <c r="BG113" s="58">
        <v>38529.8399999998</v>
      </c>
      <c r="BH113" s="58">
        <v>0</v>
      </c>
      <c r="BI113" s="58">
        <v>0</v>
      </c>
      <c r="BJ113" s="58">
        <v>0</v>
      </c>
      <c r="BK113" s="58">
        <v>0</v>
      </c>
      <c r="BL113" s="58">
        <v>1670</v>
      </c>
      <c r="BM113" s="58">
        <v>636</v>
      </c>
      <c r="BN113" s="57">
        <v>0</v>
      </c>
      <c r="BO113" s="57">
        <v>0</v>
      </c>
      <c r="BP113" s="57">
        <v>-7</v>
      </c>
      <c r="BQ113" s="57">
        <v>-37</v>
      </c>
      <c r="BR113" s="57">
        <v>-53</v>
      </c>
      <c r="BS113" s="57">
        <v>-100</v>
      </c>
      <c r="BT113" s="57">
        <v>0</v>
      </c>
      <c r="BU113" s="57">
        <v>0</v>
      </c>
      <c r="BV113" s="57">
        <v>111</v>
      </c>
      <c r="BW113" s="57">
        <v>-451</v>
      </c>
      <c r="BX113" s="57">
        <v>-1</v>
      </c>
      <c r="BY113" s="57">
        <v>1768</v>
      </c>
      <c r="BZ113" s="57">
        <v>1</v>
      </c>
      <c r="CA113" s="57">
        <v>18</v>
      </c>
      <c r="CB113" s="57">
        <v>77</v>
      </c>
      <c r="CC113" s="57">
        <v>40</v>
      </c>
      <c r="CD113" s="57">
        <v>241</v>
      </c>
      <c r="CE113" s="57">
        <v>5</v>
      </c>
      <c r="CF113" s="57">
        <v>8</v>
      </c>
    </row>
    <row r="114" spans="1:84" s="48" customFormat="1" ht="15.65" customHeight="1" x14ac:dyDescent="0.35">
      <c r="A114" s="40">
        <v>12</v>
      </c>
      <c r="B114" s="40" t="s">
        <v>327</v>
      </c>
      <c r="C114" s="54" t="s">
        <v>328</v>
      </c>
      <c r="D114" s="40" t="s">
        <v>329</v>
      </c>
      <c r="E114" s="40" t="s">
        <v>170</v>
      </c>
      <c r="F114" s="40" t="s">
        <v>330</v>
      </c>
      <c r="G114" s="58">
        <v>9871441.9299999997</v>
      </c>
      <c r="H114" s="58">
        <v>780</v>
      </c>
      <c r="I114" s="58">
        <v>52895.74</v>
      </c>
      <c r="J114" s="58">
        <v>0</v>
      </c>
      <c r="K114" s="58">
        <v>6416.96</v>
      </c>
      <c r="L114" s="58">
        <v>9931534.6300000008</v>
      </c>
      <c r="M114" s="58">
        <v>0</v>
      </c>
      <c r="N114" s="58">
        <v>90919.5</v>
      </c>
      <c r="O114" s="58">
        <v>1118245.6200000001</v>
      </c>
      <c r="P114" s="58">
        <v>1842234.7</v>
      </c>
      <c r="Q114" s="58">
        <v>18971.77</v>
      </c>
      <c r="R114" s="58">
        <v>669303.31000000006</v>
      </c>
      <c r="S114" s="58">
        <v>4466416</v>
      </c>
      <c r="T114" s="58">
        <v>821695.66</v>
      </c>
      <c r="U114" s="58">
        <v>0</v>
      </c>
      <c r="V114" s="58">
        <v>0</v>
      </c>
      <c r="W114" s="58">
        <v>84480.1</v>
      </c>
      <c r="X114" s="58">
        <v>741570.15999999992</v>
      </c>
      <c r="Y114" s="58">
        <v>9853836.8200000003</v>
      </c>
      <c r="Z114" s="59">
        <v>2.2112625865573911E-2</v>
      </c>
      <c r="AA114" s="58">
        <v>731088.2</v>
      </c>
      <c r="AB114" s="57">
        <v>0</v>
      </c>
      <c r="AC114" s="57">
        <v>0</v>
      </c>
      <c r="AD114" s="58">
        <v>0</v>
      </c>
      <c r="AE114" s="58">
        <v>0</v>
      </c>
      <c r="AF114" s="58">
        <f t="shared" si="36"/>
        <v>0</v>
      </c>
      <c r="AG114" s="58">
        <v>244339.86</v>
      </c>
      <c r="AH114" s="58">
        <v>21778.93</v>
      </c>
      <c r="AI114" s="58">
        <v>38403.46</v>
      </c>
      <c r="AJ114" s="58">
        <v>0</v>
      </c>
      <c r="AK114" s="58">
        <v>34572</v>
      </c>
      <c r="AL114" s="58">
        <v>8402.0499999999993</v>
      </c>
      <c r="AM114" s="58">
        <v>52910.48</v>
      </c>
      <c r="AN114" s="58">
        <v>6273</v>
      </c>
      <c r="AO114" s="58">
        <v>2000</v>
      </c>
      <c r="AP114" s="58">
        <v>2083.06</v>
      </c>
      <c r="AQ114" s="58">
        <v>12378.81</v>
      </c>
      <c r="AR114" s="58">
        <v>9559.9599999999991</v>
      </c>
      <c r="AS114" s="58">
        <v>0</v>
      </c>
      <c r="AT114" s="58">
        <v>3956</v>
      </c>
      <c r="AU114" s="58">
        <v>11234.58</v>
      </c>
      <c r="AV114" s="58">
        <v>35786.79</v>
      </c>
      <c r="AW114" s="58">
        <v>483678.98</v>
      </c>
      <c r="AX114" s="58">
        <v>0</v>
      </c>
      <c r="AY114" s="59">
        <f t="shared" si="37"/>
        <v>0</v>
      </c>
      <c r="AZ114" s="58">
        <v>0</v>
      </c>
      <c r="BA114" s="59">
        <v>7.4060933061680892E-2</v>
      </c>
      <c r="BB114" s="58">
        <v>156246.75</v>
      </c>
      <c r="BC114" s="58">
        <v>62054</v>
      </c>
      <c r="BD114" s="58">
        <v>253705</v>
      </c>
      <c r="BE114" s="58">
        <v>5.8207660913467401E-11</v>
      </c>
      <c r="BF114" s="58">
        <v>457934.17</v>
      </c>
      <c r="BG114" s="58">
        <v>337014.42499999999</v>
      </c>
      <c r="BH114" s="58">
        <v>0</v>
      </c>
      <c r="BI114" s="58">
        <v>0</v>
      </c>
      <c r="BJ114" s="58">
        <v>0</v>
      </c>
      <c r="BK114" s="58">
        <v>0</v>
      </c>
      <c r="BL114" s="58">
        <v>1098</v>
      </c>
      <c r="BM114" s="58">
        <v>454</v>
      </c>
      <c r="BN114" s="58">
        <v>0</v>
      </c>
      <c r="BO114" s="58">
        <v>0</v>
      </c>
      <c r="BP114" s="58">
        <v>-9</v>
      </c>
      <c r="BQ114" s="58">
        <v>-38</v>
      </c>
      <c r="BR114" s="58">
        <v>-120</v>
      </c>
      <c r="BS114" s="58">
        <v>-70</v>
      </c>
      <c r="BT114" s="58">
        <v>0</v>
      </c>
      <c r="BU114" s="58">
        <v>-1</v>
      </c>
      <c r="BV114" s="58">
        <v>-3</v>
      </c>
      <c r="BW114" s="58">
        <v>-230</v>
      </c>
      <c r="BX114" s="58">
        <v>-2</v>
      </c>
      <c r="BY114" s="58">
        <v>1079</v>
      </c>
      <c r="BZ114" s="58">
        <v>0</v>
      </c>
      <c r="CA114" s="58">
        <v>4</v>
      </c>
      <c r="CB114" s="58">
        <v>97</v>
      </c>
      <c r="CC114" s="58">
        <v>26</v>
      </c>
      <c r="CD114" s="58">
        <v>97</v>
      </c>
      <c r="CE114" s="58">
        <v>6</v>
      </c>
      <c r="CF114" s="58">
        <v>6</v>
      </c>
    </row>
    <row r="115" spans="1:84" s="48" customFormat="1" ht="15.65" customHeight="1" x14ac:dyDescent="0.35">
      <c r="A115" s="40">
        <v>12</v>
      </c>
      <c r="B115" s="40" t="s">
        <v>331</v>
      </c>
      <c r="C115" s="54" t="s">
        <v>332</v>
      </c>
      <c r="D115" s="40" t="s">
        <v>333</v>
      </c>
      <c r="E115" s="40" t="s">
        <v>86</v>
      </c>
      <c r="F115" s="40" t="s">
        <v>334</v>
      </c>
      <c r="G115" s="57">
        <v>1958751.73</v>
      </c>
      <c r="H115" s="57">
        <v>0</v>
      </c>
      <c r="I115" s="57">
        <v>11718.22</v>
      </c>
      <c r="J115" s="57">
        <v>0</v>
      </c>
      <c r="K115" s="58">
        <v>0</v>
      </c>
      <c r="L115" s="58">
        <v>1970469.95</v>
      </c>
      <c r="M115" s="58">
        <v>0</v>
      </c>
      <c r="N115" s="57">
        <v>0</v>
      </c>
      <c r="O115" s="57">
        <v>91084.44</v>
      </c>
      <c r="P115" s="72">
        <v>258938.86</v>
      </c>
      <c r="Q115" s="57">
        <v>0</v>
      </c>
      <c r="R115" s="57">
        <v>79915.360000000001</v>
      </c>
      <c r="S115" s="57">
        <v>1081275.43</v>
      </c>
      <c r="T115" s="57">
        <v>225121.77</v>
      </c>
      <c r="U115" s="57">
        <v>0</v>
      </c>
      <c r="V115" s="57">
        <v>0</v>
      </c>
      <c r="W115" s="57">
        <v>12950.73</v>
      </c>
      <c r="X115" s="58">
        <v>178051.28</v>
      </c>
      <c r="Y115" s="58">
        <v>1927337.87</v>
      </c>
      <c r="Z115" s="59">
        <v>0.12957358306966243</v>
      </c>
      <c r="AA115" s="58">
        <v>178051.28</v>
      </c>
      <c r="AB115" s="57">
        <v>0</v>
      </c>
      <c r="AC115" s="57">
        <v>0</v>
      </c>
      <c r="AD115" s="58">
        <v>0</v>
      </c>
      <c r="AE115" s="58">
        <v>0</v>
      </c>
      <c r="AF115" s="58">
        <f t="shared" si="36"/>
        <v>0</v>
      </c>
      <c r="AG115" s="58">
        <v>75311.25</v>
      </c>
      <c r="AH115" s="57">
        <v>6077.14</v>
      </c>
      <c r="AI115" s="57">
        <v>14977.82</v>
      </c>
      <c r="AJ115" s="58">
        <v>0</v>
      </c>
      <c r="AK115" s="57">
        <v>18660</v>
      </c>
      <c r="AL115" s="57">
        <v>13701.95</v>
      </c>
      <c r="AM115" s="57">
        <v>7557.54</v>
      </c>
      <c r="AN115" s="57">
        <v>1454</v>
      </c>
      <c r="AO115" s="57">
        <v>0</v>
      </c>
      <c r="AP115" s="57">
        <v>1111.68</v>
      </c>
      <c r="AQ115" s="57">
        <v>6300.5</v>
      </c>
      <c r="AR115" s="57">
        <v>0</v>
      </c>
      <c r="AS115" s="57">
        <v>0</v>
      </c>
      <c r="AT115" s="57">
        <v>0</v>
      </c>
      <c r="AU115" s="57">
        <v>2100</v>
      </c>
      <c r="AV115" s="57">
        <v>2345.91</v>
      </c>
      <c r="AW115" s="57">
        <v>149597.79</v>
      </c>
      <c r="AX115" s="57">
        <v>0</v>
      </c>
      <c r="AY115" s="59">
        <f t="shared" si="37"/>
        <v>0</v>
      </c>
      <c r="AZ115" s="58">
        <v>0</v>
      </c>
      <c r="BA115" s="59">
        <v>9.0900381744653258E-2</v>
      </c>
      <c r="BB115" s="57">
        <v>72675.98</v>
      </c>
      <c r="BC115" s="57">
        <v>181126.5</v>
      </c>
      <c r="BD115" s="58">
        <v>29269.7</v>
      </c>
      <c r="BE115" s="58">
        <v>1.81898940354586E-11</v>
      </c>
      <c r="BF115" s="58">
        <v>0</v>
      </c>
      <c r="BG115" s="58">
        <v>0</v>
      </c>
      <c r="BH115" s="58">
        <v>0</v>
      </c>
      <c r="BI115" s="58">
        <v>0</v>
      </c>
      <c r="BJ115" s="58">
        <v>0</v>
      </c>
      <c r="BK115" s="58">
        <v>0</v>
      </c>
      <c r="BL115" s="58">
        <v>206</v>
      </c>
      <c r="BM115" s="58">
        <v>144</v>
      </c>
      <c r="BN115" s="57">
        <v>0</v>
      </c>
      <c r="BO115" s="57">
        <v>0</v>
      </c>
      <c r="BP115" s="57">
        <v>0</v>
      </c>
      <c r="BQ115" s="57">
        <v>0</v>
      </c>
      <c r="BR115" s="57">
        <v>-9</v>
      </c>
      <c r="BS115" s="57">
        <v>-12</v>
      </c>
      <c r="BT115" s="57">
        <v>0</v>
      </c>
      <c r="BU115" s="57">
        <v>-1</v>
      </c>
      <c r="BV115" s="57">
        <v>0</v>
      </c>
      <c r="BW115" s="57">
        <v>-57</v>
      </c>
      <c r="BX115" s="57">
        <v>0</v>
      </c>
      <c r="BY115" s="57">
        <v>271</v>
      </c>
      <c r="BZ115" s="57">
        <v>35</v>
      </c>
      <c r="CA115" s="57">
        <v>0</v>
      </c>
      <c r="CB115" s="57">
        <v>13</v>
      </c>
      <c r="CC115" s="57">
        <v>7</v>
      </c>
      <c r="CD115" s="57">
        <v>35</v>
      </c>
      <c r="CE115" s="57">
        <v>0</v>
      </c>
      <c r="CF115" s="57">
        <v>0</v>
      </c>
    </row>
    <row r="116" spans="1:84" s="48" customFormat="1" ht="15.65" customHeight="1" x14ac:dyDescent="0.35">
      <c r="A116" s="40">
        <v>13</v>
      </c>
      <c r="B116" s="40" t="s">
        <v>335</v>
      </c>
      <c r="C116" s="54" t="s">
        <v>336</v>
      </c>
      <c r="D116" s="40" t="s">
        <v>337</v>
      </c>
      <c r="E116" s="40" t="s">
        <v>338</v>
      </c>
      <c r="F116" s="40" t="s">
        <v>339</v>
      </c>
      <c r="G116" s="57">
        <v>33604850.450000003</v>
      </c>
      <c r="H116" s="57">
        <v>0</v>
      </c>
      <c r="I116" s="57">
        <v>1681452.58</v>
      </c>
      <c r="J116" s="57">
        <v>0</v>
      </c>
      <c r="K116" s="58">
        <v>0</v>
      </c>
      <c r="L116" s="58">
        <v>35286303.030000001</v>
      </c>
      <c r="M116" s="58">
        <v>0</v>
      </c>
      <c r="N116" s="57">
        <v>7019158.8300000001</v>
      </c>
      <c r="O116" s="57">
        <v>980317.58</v>
      </c>
      <c r="P116" s="72">
        <v>11319357.84</v>
      </c>
      <c r="Q116" s="57">
        <v>100</v>
      </c>
      <c r="R116" s="57">
        <v>1803991.28</v>
      </c>
      <c r="S116" s="57">
        <v>6439160.7599999998</v>
      </c>
      <c r="T116" s="57">
        <v>2992322.96</v>
      </c>
      <c r="U116" s="57">
        <v>0</v>
      </c>
      <c r="V116" s="57">
        <v>0</v>
      </c>
      <c r="W116" s="57">
        <v>1785384.1</v>
      </c>
      <c r="X116" s="58">
        <v>2358805.2599999998</v>
      </c>
      <c r="Y116" s="58">
        <v>34698598.609999999</v>
      </c>
      <c r="Z116" s="59">
        <v>0.15490255157496199</v>
      </c>
      <c r="AA116" s="58">
        <v>2358805.2599999998</v>
      </c>
      <c r="AB116" s="57">
        <v>0</v>
      </c>
      <c r="AC116" s="57">
        <v>0</v>
      </c>
      <c r="AD116" s="58">
        <v>0</v>
      </c>
      <c r="AE116" s="58">
        <v>0</v>
      </c>
      <c r="AF116" s="58">
        <f t="shared" si="36"/>
        <v>0</v>
      </c>
      <c r="AG116" s="58">
        <v>1192049.71</v>
      </c>
      <c r="AH116" s="57">
        <v>82526.259999999995</v>
      </c>
      <c r="AI116" s="57">
        <v>238394.37</v>
      </c>
      <c r="AJ116" s="58">
        <v>0</v>
      </c>
      <c r="AK116" s="57">
        <v>163264.57</v>
      </c>
      <c r="AL116" s="57">
        <v>4868.3999999999996</v>
      </c>
      <c r="AM116" s="57">
        <v>87983.47</v>
      </c>
      <c r="AN116" s="57">
        <v>8800</v>
      </c>
      <c r="AO116" s="57">
        <v>35515.18</v>
      </c>
      <c r="AP116" s="57">
        <v>0</v>
      </c>
      <c r="AQ116" s="57">
        <v>53592.959999999999</v>
      </c>
      <c r="AR116" s="57">
        <v>27738.38</v>
      </c>
      <c r="AS116" s="57">
        <v>3420</v>
      </c>
      <c r="AT116" s="57">
        <v>11326.09</v>
      </c>
      <c r="AU116" s="57">
        <v>22298.44</v>
      </c>
      <c r="AV116" s="57">
        <v>75077.66</v>
      </c>
      <c r="AW116" s="57">
        <v>2006855.49</v>
      </c>
      <c r="AX116" s="57">
        <v>0</v>
      </c>
      <c r="AY116" s="59">
        <f t="shared" si="37"/>
        <v>0</v>
      </c>
      <c r="AZ116" s="58">
        <v>0</v>
      </c>
      <c r="BA116" s="59">
        <v>7.019240462056571E-2</v>
      </c>
      <c r="BB116" s="57">
        <v>1579501.03</v>
      </c>
      <c r="BC116" s="57">
        <v>3625976.05</v>
      </c>
      <c r="BD116" s="58">
        <v>253705</v>
      </c>
      <c r="BE116" s="58">
        <v>2.91038304567337E-11</v>
      </c>
      <c r="BF116" s="58">
        <v>1404795.14</v>
      </c>
      <c r="BG116" s="58">
        <v>903081.26750000101</v>
      </c>
      <c r="BH116" s="58">
        <v>0</v>
      </c>
      <c r="BI116" s="58">
        <v>0</v>
      </c>
      <c r="BJ116" s="58">
        <v>0</v>
      </c>
      <c r="BK116" s="58">
        <v>0</v>
      </c>
      <c r="BL116" s="58">
        <v>4028</v>
      </c>
      <c r="BM116" s="58">
        <v>1118</v>
      </c>
      <c r="BN116" s="57">
        <v>11</v>
      </c>
      <c r="BO116" s="57">
        <v>-9</v>
      </c>
      <c r="BP116" s="57">
        <v>-13</v>
      </c>
      <c r="BQ116" s="57">
        <v>-30</v>
      </c>
      <c r="BR116" s="57">
        <v>-194</v>
      </c>
      <c r="BS116" s="57">
        <v>-382</v>
      </c>
      <c r="BT116" s="57">
        <v>0</v>
      </c>
      <c r="BU116" s="57">
        <v>-1</v>
      </c>
      <c r="BV116" s="57">
        <v>12</v>
      </c>
      <c r="BW116" s="57">
        <v>-716</v>
      </c>
      <c r="BX116" s="57">
        <v>-5</v>
      </c>
      <c r="BY116" s="57">
        <v>3819</v>
      </c>
      <c r="BZ116" s="57">
        <v>44</v>
      </c>
      <c r="CA116" s="57">
        <v>77</v>
      </c>
      <c r="CB116" s="57">
        <v>143</v>
      </c>
      <c r="CC116" s="57">
        <v>41</v>
      </c>
      <c r="CD116" s="57">
        <v>396</v>
      </c>
      <c r="CE116" s="57">
        <v>135</v>
      </c>
      <c r="CF116" s="57">
        <v>1</v>
      </c>
    </row>
    <row r="117" spans="1:84" s="48" customFormat="1" ht="15.65" customHeight="1" x14ac:dyDescent="0.35">
      <c r="A117" s="40">
        <v>13</v>
      </c>
      <c r="B117" s="40" t="s">
        <v>507</v>
      </c>
      <c r="C117" s="55" t="s">
        <v>496</v>
      </c>
      <c r="D117" s="40" t="s">
        <v>346</v>
      </c>
      <c r="E117" s="35" t="s">
        <v>104</v>
      </c>
      <c r="F117" s="40" t="s">
        <v>343</v>
      </c>
      <c r="G117" s="57">
        <v>49723354.219999999</v>
      </c>
      <c r="H117" s="57">
        <v>78037.240000000005</v>
      </c>
      <c r="I117" s="57">
        <v>1149009.28</v>
      </c>
      <c r="J117" s="57">
        <v>0</v>
      </c>
      <c r="K117" s="58">
        <v>0</v>
      </c>
      <c r="L117" s="58">
        <v>50950400.740000002</v>
      </c>
      <c r="M117" s="58">
        <v>0</v>
      </c>
      <c r="N117" s="57">
        <v>2101888.58</v>
      </c>
      <c r="O117" s="57">
        <v>2754308.19</v>
      </c>
      <c r="P117" s="72">
        <v>18557390.649999999</v>
      </c>
      <c r="Q117" s="57">
        <v>0</v>
      </c>
      <c r="R117" s="57">
        <v>3733827.85</v>
      </c>
      <c r="S117" s="57">
        <v>13266293.630000001</v>
      </c>
      <c r="T117" s="57">
        <v>6173639.3700000001</v>
      </c>
      <c r="U117" s="57">
        <v>0</v>
      </c>
      <c r="V117" s="57">
        <v>0</v>
      </c>
      <c r="W117" s="57">
        <v>1443733.89</v>
      </c>
      <c r="X117" s="58">
        <v>3280988.29</v>
      </c>
      <c r="Y117" s="58">
        <v>51312070.450000003</v>
      </c>
      <c r="Z117" s="59">
        <v>5.1237438256107916E-2</v>
      </c>
      <c r="AA117" s="58">
        <v>3280988.29</v>
      </c>
      <c r="AB117" s="57">
        <v>0</v>
      </c>
      <c r="AC117" s="57">
        <v>0</v>
      </c>
      <c r="AD117" s="58">
        <v>0</v>
      </c>
      <c r="AE117" s="58">
        <v>0</v>
      </c>
      <c r="AF117" s="58">
        <f t="shared" si="36"/>
        <v>0</v>
      </c>
      <c r="AG117" s="58">
        <v>1845108.87</v>
      </c>
      <c r="AH117" s="57">
        <v>137482.14000000001</v>
      </c>
      <c r="AI117" s="57">
        <v>549642.25</v>
      </c>
      <c r="AJ117" s="58">
        <v>0</v>
      </c>
      <c r="AK117" s="57">
        <v>173266.66</v>
      </c>
      <c r="AL117" s="57">
        <v>8052.59</v>
      </c>
      <c r="AM117" s="57">
        <v>56845.49</v>
      </c>
      <c r="AN117" s="57">
        <v>8800</v>
      </c>
      <c r="AO117" s="57">
        <v>4222.5</v>
      </c>
      <c r="AP117" s="57">
        <v>3656.54</v>
      </c>
      <c r="AQ117" s="57">
        <v>54676.390000000007</v>
      </c>
      <c r="AR117" s="57">
        <v>14877.88</v>
      </c>
      <c r="AS117" s="57">
        <v>3330</v>
      </c>
      <c r="AT117" s="57">
        <v>8955.83</v>
      </c>
      <c r="AU117" s="57">
        <v>2094.2800000000002</v>
      </c>
      <c r="AV117" s="57">
        <v>69500.08</v>
      </c>
      <c r="AW117" s="57">
        <v>2940511.5</v>
      </c>
      <c r="AX117" s="57">
        <v>0</v>
      </c>
      <c r="AY117" s="59">
        <f t="shared" si="37"/>
        <v>0</v>
      </c>
      <c r="AZ117" s="58">
        <v>0</v>
      </c>
      <c r="BA117" s="59">
        <v>6.5984854430441928E-2</v>
      </c>
      <c r="BB117" s="57">
        <v>559897.43000000005</v>
      </c>
      <c r="BC117" s="57">
        <v>1991798.29</v>
      </c>
      <c r="BD117" s="58">
        <v>250633.83</v>
      </c>
      <c r="BE117" s="58">
        <v>0</v>
      </c>
      <c r="BF117" s="58">
        <v>2059623.45</v>
      </c>
      <c r="BG117" s="58">
        <v>1324495.575</v>
      </c>
      <c r="BH117" s="58">
        <v>0</v>
      </c>
      <c r="BI117" s="58">
        <v>0</v>
      </c>
      <c r="BJ117" s="58">
        <v>0</v>
      </c>
      <c r="BK117" s="58">
        <v>0</v>
      </c>
      <c r="BL117" s="58">
        <v>6940</v>
      </c>
      <c r="BM117" s="58">
        <v>2363</v>
      </c>
      <c r="BN117" s="57">
        <v>0</v>
      </c>
      <c r="BO117" s="57">
        <v>0</v>
      </c>
      <c r="BP117" s="57">
        <v>-25</v>
      </c>
      <c r="BQ117" s="57">
        <v>-117</v>
      </c>
      <c r="BR117" s="57">
        <v>-422</v>
      </c>
      <c r="BS117" s="57">
        <v>-863</v>
      </c>
      <c r="BT117" s="57">
        <v>0</v>
      </c>
      <c r="BU117" s="57">
        <v>-1</v>
      </c>
      <c r="BV117" s="57">
        <v>5</v>
      </c>
      <c r="BW117" s="57">
        <v>-1276</v>
      </c>
      <c r="BX117" s="57">
        <v>-2</v>
      </c>
      <c r="BY117" s="57">
        <v>6602</v>
      </c>
      <c r="BZ117" s="57">
        <v>57</v>
      </c>
      <c r="CA117" s="57">
        <v>34</v>
      </c>
      <c r="CB117" s="57">
        <v>227</v>
      </c>
      <c r="CC117" s="57">
        <v>98</v>
      </c>
      <c r="CD117" s="57">
        <v>929</v>
      </c>
      <c r="CE117" s="57">
        <v>17</v>
      </c>
      <c r="CF117" s="57">
        <v>5</v>
      </c>
    </row>
    <row r="118" spans="1:84" s="48" customFormat="1" ht="15.65" customHeight="1" x14ac:dyDescent="0.35">
      <c r="A118" s="40">
        <v>13</v>
      </c>
      <c r="B118" s="40" t="s">
        <v>340</v>
      </c>
      <c r="C118" s="55" t="s">
        <v>341</v>
      </c>
      <c r="D118" s="40" t="s">
        <v>342</v>
      </c>
      <c r="E118" s="35" t="s">
        <v>110</v>
      </c>
      <c r="F118" s="40" t="s">
        <v>343</v>
      </c>
      <c r="G118" s="57">
        <v>61988636.479999997</v>
      </c>
      <c r="H118" s="57">
        <v>0</v>
      </c>
      <c r="I118" s="57">
        <v>1442666.2699999998</v>
      </c>
      <c r="J118" s="57">
        <v>17967.62</v>
      </c>
      <c r="K118" s="58">
        <v>0</v>
      </c>
      <c r="L118" s="58">
        <v>63449270.369999997</v>
      </c>
      <c r="M118" s="58">
        <v>249946.1</v>
      </c>
      <c r="N118" s="57">
        <v>11195167.609999999</v>
      </c>
      <c r="O118" s="57">
        <v>1929092.62</v>
      </c>
      <c r="P118" s="72">
        <v>18947519.620000001</v>
      </c>
      <c r="Q118" s="57">
        <v>0</v>
      </c>
      <c r="R118" s="57">
        <v>4006026.43</v>
      </c>
      <c r="S118" s="57">
        <v>15811278.25</v>
      </c>
      <c r="T118" s="57">
        <v>6242596.7699999996</v>
      </c>
      <c r="U118" s="57">
        <v>0</v>
      </c>
      <c r="V118" s="57">
        <v>0</v>
      </c>
      <c r="W118" s="57">
        <v>1428960.7</v>
      </c>
      <c r="X118" s="58">
        <v>4065912.09</v>
      </c>
      <c r="Y118" s="58">
        <v>63626554.090000004</v>
      </c>
      <c r="Z118" s="59">
        <v>0.13480517324648855</v>
      </c>
      <c r="AA118" s="58">
        <v>4055976.52</v>
      </c>
      <c r="AB118" s="57">
        <v>0</v>
      </c>
      <c r="AC118" s="57">
        <v>0</v>
      </c>
      <c r="AD118" s="58">
        <v>0</v>
      </c>
      <c r="AE118" s="58">
        <v>0</v>
      </c>
      <c r="AF118" s="58">
        <f t="shared" si="36"/>
        <v>0</v>
      </c>
      <c r="AG118" s="58">
        <v>2191366.0699999998</v>
      </c>
      <c r="AH118" s="57">
        <v>160863.19</v>
      </c>
      <c r="AI118" s="57">
        <v>572034.93999999994</v>
      </c>
      <c r="AJ118" s="58">
        <v>53098.48</v>
      </c>
      <c r="AK118" s="57">
        <v>299624.84999999998</v>
      </c>
      <c r="AL118" s="57">
        <v>23872.46</v>
      </c>
      <c r="AM118" s="57">
        <v>96447.03</v>
      </c>
      <c r="AN118" s="57">
        <v>8800</v>
      </c>
      <c r="AO118" s="57">
        <v>30541.5</v>
      </c>
      <c r="AP118" s="57">
        <v>383599.02</v>
      </c>
      <c r="AQ118" s="57">
        <v>73613.75</v>
      </c>
      <c r="AR118" s="57">
        <v>20437.66</v>
      </c>
      <c r="AS118" s="57">
        <v>3990</v>
      </c>
      <c r="AT118" s="57">
        <v>124763.37</v>
      </c>
      <c r="AU118" s="57">
        <v>4097.91</v>
      </c>
      <c r="AV118" s="57">
        <v>161272.43</v>
      </c>
      <c r="AW118" s="57">
        <v>4208422.66</v>
      </c>
      <c r="AX118" s="57">
        <v>0</v>
      </c>
      <c r="AY118" s="59">
        <f t="shared" si="37"/>
        <v>0</v>
      </c>
      <c r="AZ118" s="58">
        <v>0</v>
      </c>
      <c r="BA118" s="59">
        <v>6.5168201971607304E-2</v>
      </c>
      <c r="BB118" s="57">
        <v>947450.51</v>
      </c>
      <c r="BC118" s="57">
        <v>7408938.3700000001</v>
      </c>
      <c r="BD118" s="58">
        <v>253705</v>
      </c>
      <c r="BE118" s="58">
        <v>0</v>
      </c>
      <c r="BF118" s="58">
        <v>2923782.85</v>
      </c>
      <c r="BG118" s="58">
        <v>1871677.1850000001</v>
      </c>
      <c r="BH118" s="58">
        <v>0</v>
      </c>
      <c r="BI118" s="58">
        <v>0</v>
      </c>
      <c r="BJ118" s="58">
        <v>0</v>
      </c>
      <c r="BK118" s="58">
        <v>0</v>
      </c>
      <c r="BL118" s="58">
        <v>6639</v>
      </c>
      <c r="BM118" s="58">
        <v>1964</v>
      </c>
      <c r="BN118" s="57">
        <v>0</v>
      </c>
      <c r="BO118" s="57">
        <v>0</v>
      </c>
      <c r="BP118" s="57">
        <v>-10</v>
      </c>
      <c r="BQ118" s="57">
        <v>-33</v>
      </c>
      <c r="BR118" s="57">
        <v>-300</v>
      </c>
      <c r="BS118" s="57">
        <v>-559</v>
      </c>
      <c r="BT118" s="57">
        <v>0</v>
      </c>
      <c r="BU118" s="57">
        <v>-1</v>
      </c>
      <c r="BV118" s="57">
        <v>25</v>
      </c>
      <c r="BW118" s="57">
        <v>-1322</v>
      </c>
      <c r="BX118" s="57">
        <v>-6</v>
      </c>
      <c r="BY118" s="57">
        <v>6397</v>
      </c>
      <c r="BZ118" s="57">
        <v>5</v>
      </c>
      <c r="CA118" s="57">
        <v>78</v>
      </c>
      <c r="CB118" s="57">
        <v>266</v>
      </c>
      <c r="CC118" s="57">
        <v>100</v>
      </c>
      <c r="CD118" s="57">
        <v>560</v>
      </c>
      <c r="CE118" s="57">
        <v>392</v>
      </c>
      <c r="CF118" s="57">
        <v>4</v>
      </c>
    </row>
    <row r="119" spans="1:84" s="48" customFormat="1" ht="15.65" customHeight="1" x14ac:dyDescent="0.35">
      <c r="A119" s="40">
        <v>13</v>
      </c>
      <c r="B119" s="40" t="s">
        <v>344</v>
      </c>
      <c r="C119" s="55" t="s">
        <v>345</v>
      </c>
      <c r="D119" s="40" t="s">
        <v>337</v>
      </c>
      <c r="E119" s="35" t="s">
        <v>338</v>
      </c>
      <c r="F119" s="40" t="s">
        <v>339</v>
      </c>
      <c r="G119" s="57">
        <v>29120772.710000001</v>
      </c>
      <c r="H119" s="57">
        <v>0</v>
      </c>
      <c r="I119" s="57">
        <v>1402731.49</v>
      </c>
      <c r="J119" s="57">
        <v>0</v>
      </c>
      <c r="K119" s="58">
        <v>0</v>
      </c>
      <c r="L119" s="58">
        <v>30523504.199999999</v>
      </c>
      <c r="M119" s="58">
        <v>0</v>
      </c>
      <c r="N119" s="57">
        <v>6158869.1600000001</v>
      </c>
      <c r="O119" s="57">
        <v>732885.55</v>
      </c>
      <c r="P119" s="72">
        <v>10750254.529999999</v>
      </c>
      <c r="Q119" s="57">
        <v>1133.33</v>
      </c>
      <c r="R119" s="57">
        <v>1662916.52</v>
      </c>
      <c r="S119" s="57">
        <v>4432792.1399999997</v>
      </c>
      <c r="T119" s="57">
        <v>2835728.9</v>
      </c>
      <c r="U119" s="57">
        <v>0</v>
      </c>
      <c r="V119" s="57">
        <v>0</v>
      </c>
      <c r="W119" s="57">
        <v>1438143.76</v>
      </c>
      <c r="X119" s="58">
        <v>2583714.8130000001</v>
      </c>
      <c r="Y119" s="58">
        <v>30596438.703000002</v>
      </c>
      <c r="Z119" s="59">
        <v>0.13827961837074446</v>
      </c>
      <c r="AA119" s="58">
        <v>2583714.8130000001</v>
      </c>
      <c r="AB119" s="57">
        <v>0</v>
      </c>
      <c r="AC119" s="57">
        <v>0</v>
      </c>
      <c r="AD119" s="58">
        <v>0</v>
      </c>
      <c r="AE119" s="58">
        <v>0</v>
      </c>
      <c r="AF119" s="58">
        <f t="shared" si="36"/>
        <v>0</v>
      </c>
      <c r="AG119" s="58">
        <v>1275921.19</v>
      </c>
      <c r="AH119" s="57">
        <v>90927.92</v>
      </c>
      <c r="AI119" s="57">
        <v>240120.07</v>
      </c>
      <c r="AJ119" s="58">
        <v>0</v>
      </c>
      <c r="AK119" s="57">
        <v>217469.14</v>
      </c>
      <c r="AL119" s="57">
        <v>10005.14</v>
      </c>
      <c r="AM119" s="57">
        <v>82007.98</v>
      </c>
      <c r="AN119" s="57">
        <v>8800</v>
      </c>
      <c r="AO119" s="57">
        <v>4282.5</v>
      </c>
      <c r="AP119" s="57">
        <v>0</v>
      </c>
      <c r="AQ119" s="57">
        <v>50451.729999999996</v>
      </c>
      <c r="AR119" s="57">
        <v>8832.9</v>
      </c>
      <c r="AS119" s="57">
        <v>2145</v>
      </c>
      <c r="AT119" s="57">
        <v>6115.25</v>
      </c>
      <c r="AU119" s="57">
        <v>44373.88</v>
      </c>
      <c r="AV119" s="57">
        <v>77440.56</v>
      </c>
      <c r="AW119" s="57">
        <v>2118893.2599999998</v>
      </c>
      <c r="AX119" s="57">
        <v>0</v>
      </c>
      <c r="AY119" s="59">
        <f t="shared" si="37"/>
        <v>0</v>
      </c>
      <c r="AZ119" s="58">
        <v>0</v>
      </c>
      <c r="BA119" s="59">
        <v>8.8724115899327036E-2</v>
      </c>
      <c r="BB119" s="57">
        <v>1424940.14</v>
      </c>
      <c r="BC119" s="57">
        <v>2601869.2000000002</v>
      </c>
      <c r="BD119" s="58">
        <v>253704.97</v>
      </c>
      <c r="BE119" s="58">
        <v>0</v>
      </c>
      <c r="BF119" s="58">
        <v>1653567.503</v>
      </c>
      <c r="BG119" s="58">
        <v>1123844.1880000001</v>
      </c>
      <c r="BH119" s="58">
        <v>0</v>
      </c>
      <c r="BI119" s="58">
        <v>0</v>
      </c>
      <c r="BJ119" s="58">
        <v>0</v>
      </c>
      <c r="BK119" s="58">
        <v>0</v>
      </c>
      <c r="BL119" s="58">
        <v>3759</v>
      </c>
      <c r="BM119" s="58">
        <v>1092</v>
      </c>
      <c r="BN119" s="57">
        <v>1</v>
      </c>
      <c r="BO119" s="57">
        <v>-3</v>
      </c>
      <c r="BP119" s="57">
        <v>-19</v>
      </c>
      <c r="BQ119" s="57">
        <v>-43</v>
      </c>
      <c r="BR119" s="57">
        <v>-221</v>
      </c>
      <c r="BS119" s="57">
        <v>-418</v>
      </c>
      <c r="BT119" s="57">
        <v>0</v>
      </c>
      <c r="BU119" s="57">
        <v>0</v>
      </c>
      <c r="BV119" s="57">
        <v>0</v>
      </c>
      <c r="BW119" s="57">
        <v>-748</v>
      </c>
      <c r="BX119" s="57">
        <v>-1</v>
      </c>
      <c r="BY119" s="57">
        <v>3399</v>
      </c>
      <c r="BZ119" s="57">
        <v>17</v>
      </c>
      <c r="CA119" s="57">
        <v>73</v>
      </c>
      <c r="CB119" s="57">
        <v>147</v>
      </c>
      <c r="CC119" s="57">
        <v>46</v>
      </c>
      <c r="CD119" s="57">
        <v>450</v>
      </c>
      <c r="CE119" s="57">
        <v>105</v>
      </c>
      <c r="CF119" s="57">
        <v>1</v>
      </c>
    </row>
    <row r="120" spans="1:84" s="48" customFormat="1" ht="15.65" customHeight="1" x14ac:dyDescent="0.35">
      <c r="A120" s="50">
        <v>13</v>
      </c>
      <c r="B120" s="51" t="s">
        <v>559</v>
      </c>
      <c r="C120" s="55" t="s">
        <v>560</v>
      </c>
      <c r="D120" s="40" t="s">
        <v>348</v>
      </c>
      <c r="E120" s="35" t="s">
        <v>86</v>
      </c>
      <c r="F120" s="40" t="s">
        <v>349</v>
      </c>
      <c r="G120" s="57">
        <v>21376433.109999999</v>
      </c>
      <c r="H120" s="57">
        <v>0</v>
      </c>
      <c r="I120" s="57">
        <v>1991</v>
      </c>
      <c r="J120" s="57">
        <v>0</v>
      </c>
      <c r="K120" s="58">
        <v>540117.65</v>
      </c>
      <c r="L120" s="58">
        <v>21918541.760000002</v>
      </c>
      <c r="M120" s="58">
        <v>0</v>
      </c>
      <c r="N120" s="57">
        <v>118297.45</v>
      </c>
      <c r="O120" s="57">
        <v>1048056.08</v>
      </c>
      <c r="P120" s="72">
        <v>7269378.2000000002</v>
      </c>
      <c r="Q120" s="57">
        <v>0</v>
      </c>
      <c r="R120" s="57">
        <v>1351387.25</v>
      </c>
      <c r="S120" s="57">
        <v>6951134.4199999999</v>
      </c>
      <c r="T120" s="57">
        <v>2652431.58</v>
      </c>
      <c r="U120" s="57">
        <v>3300</v>
      </c>
      <c r="V120" s="57">
        <v>0</v>
      </c>
      <c r="W120" s="57">
        <v>540117.65</v>
      </c>
      <c r="X120" s="58">
        <v>1945061.54</v>
      </c>
      <c r="Y120" s="58">
        <v>21879164.170000002</v>
      </c>
      <c r="Z120" s="59">
        <v>5.1246547277690797E-2</v>
      </c>
      <c r="AA120" s="58">
        <v>1943070.54</v>
      </c>
      <c r="AB120" s="57">
        <v>0</v>
      </c>
      <c r="AC120" s="57">
        <v>0</v>
      </c>
      <c r="AD120" s="58">
        <v>0</v>
      </c>
      <c r="AE120" s="58">
        <v>0</v>
      </c>
      <c r="AF120" s="58">
        <f t="shared" si="36"/>
        <v>0</v>
      </c>
      <c r="AG120" s="58">
        <v>954103.22</v>
      </c>
      <c r="AH120" s="57">
        <v>72116.649999999994</v>
      </c>
      <c r="AI120" s="57">
        <v>239754.94</v>
      </c>
      <c r="AJ120" s="58">
        <v>0</v>
      </c>
      <c r="AK120" s="57">
        <v>70640.33</v>
      </c>
      <c r="AL120" s="57">
        <v>17974.91</v>
      </c>
      <c r="AM120" s="57">
        <v>86559.95</v>
      </c>
      <c r="AN120" s="57">
        <v>8800</v>
      </c>
      <c r="AO120" s="57">
        <v>3500</v>
      </c>
      <c r="AP120" s="57">
        <v>0</v>
      </c>
      <c r="AQ120" s="57">
        <v>38099.599999999999</v>
      </c>
      <c r="AR120" s="57">
        <v>10915.17</v>
      </c>
      <c r="AS120" s="57">
        <v>0</v>
      </c>
      <c r="AT120" s="57">
        <v>21859.48</v>
      </c>
      <c r="AU120" s="57">
        <v>38145.74</v>
      </c>
      <c r="AV120" s="57">
        <v>67457.73</v>
      </c>
      <c r="AW120" s="57">
        <v>1629927.72</v>
      </c>
      <c r="AX120" s="57">
        <v>0</v>
      </c>
      <c r="AY120" s="59">
        <f t="shared" si="37"/>
        <v>0</v>
      </c>
      <c r="AZ120" s="58">
        <v>0</v>
      </c>
      <c r="BA120" s="59">
        <v>9.0897790571572115E-2</v>
      </c>
      <c r="BB120" s="57">
        <v>232337.9</v>
      </c>
      <c r="BC120" s="57">
        <v>863130.49</v>
      </c>
      <c r="BD120" s="58">
        <v>250637.79</v>
      </c>
      <c r="BE120" s="58">
        <v>0</v>
      </c>
      <c r="BF120" s="58">
        <v>975224.58</v>
      </c>
      <c r="BG120" s="58">
        <v>567742.65</v>
      </c>
      <c r="BH120" s="58">
        <v>0</v>
      </c>
      <c r="BI120" s="58">
        <v>0</v>
      </c>
      <c r="BJ120" s="58">
        <v>0</v>
      </c>
      <c r="BK120" s="58">
        <v>0</v>
      </c>
      <c r="BL120" s="58">
        <v>3114</v>
      </c>
      <c r="BM120" s="58">
        <v>731</v>
      </c>
      <c r="BN120" s="57">
        <v>2</v>
      </c>
      <c r="BO120" s="57">
        <v>-2</v>
      </c>
      <c r="BP120" s="57">
        <v>-10</v>
      </c>
      <c r="BQ120" s="57">
        <v>-43</v>
      </c>
      <c r="BR120" s="57">
        <v>-92</v>
      </c>
      <c r="BS120" s="57">
        <v>-181</v>
      </c>
      <c r="BT120" s="57">
        <v>0</v>
      </c>
      <c r="BU120" s="57">
        <v>0</v>
      </c>
      <c r="BV120" s="57">
        <v>18</v>
      </c>
      <c r="BW120" s="57">
        <v>-724</v>
      </c>
      <c r="BX120" s="57">
        <v>-1</v>
      </c>
      <c r="BY120" s="57">
        <v>2812</v>
      </c>
      <c r="BZ120" s="57">
        <v>7</v>
      </c>
      <c r="CA120" s="57">
        <v>14</v>
      </c>
      <c r="CB120" s="57">
        <v>163</v>
      </c>
      <c r="CC120" s="57">
        <v>81</v>
      </c>
      <c r="CD120" s="57">
        <v>458</v>
      </c>
      <c r="CE120" s="57">
        <v>16</v>
      </c>
      <c r="CF120" s="57">
        <v>5</v>
      </c>
    </row>
    <row r="121" spans="1:84" s="48" customFormat="1" ht="15.65" customHeight="1" x14ac:dyDescent="0.35">
      <c r="A121" s="50">
        <v>13</v>
      </c>
      <c r="B121" s="51" t="s">
        <v>350</v>
      </c>
      <c r="C121" s="55" t="s">
        <v>121</v>
      </c>
      <c r="D121" s="40" t="s">
        <v>337</v>
      </c>
      <c r="E121" s="35" t="s">
        <v>338</v>
      </c>
      <c r="F121" s="40" t="s">
        <v>339</v>
      </c>
      <c r="G121" s="57">
        <v>32619918.719999999</v>
      </c>
      <c r="H121" s="57">
        <v>0</v>
      </c>
      <c r="I121" s="57">
        <v>1351746.72</v>
      </c>
      <c r="J121" s="57">
        <v>0</v>
      </c>
      <c r="K121" s="58">
        <v>0</v>
      </c>
      <c r="L121" s="58">
        <v>33971665.439999998</v>
      </c>
      <c r="M121" s="58">
        <v>0</v>
      </c>
      <c r="N121" s="57">
        <v>6855132.9400000004</v>
      </c>
      <c r="O121" s="57">
        <v>1051132.8799999999</v>
      </c>
      <c r="P121" s="72">
        <v>11266998.130000001</v>
      </c>
      <c r="Q121" s="57">
        <v>22686.36</v>
      </c>
      <c r="R121" s="57">
        <v>1574357.33</v>
      </c>
      <c r="S121" s="57">
        <v>5996532.6500000004</v>
      </c>
      <c r="T121" s="57">
        <v>3166666.76</v>
      </c>
      <c r="U121" s="57">
        <v>0</v>
      </c>
      <c r="V121" s="57">
        <v>0</v>
      </c>
      <c r="W121" s="57">
        <v>1419069.9</v>
      </c>
      <c r="X121" s="58">
        <v>2503484.25</v>
      </c>
      <c r="Y121" s="58">
        <v>33856061.200000003</v>
      </c>
      <c r="Z121" s="59">
        <v>0.12633554593970461</v>
      </c>
      <c r="AA121" s="58">
        <v>2503484.25</v>
      </c>
      <c r="AB121" s="57">
        <v>0</v>
      </c>
      <c r="AC121" s="57">
        <v>0</v>
      </c>
      <c r="AD121" s="58">
        <v>0</v>
      </c>
      <c r="AE121" s="58">
        <v>0</v>
      </c>
      <c r="AF121" s="58">
        <f t="shared" si="36"/>
        <v>0</v>
      </c>
      <c r="AG121" s="58">
        <v>1136575.6599999999</v>
      </c>
      <c r="AH121" s="57">
        <v>83133.911999999997</v>
      </c>
      <c r="AI121" s="57">
        <v>230603.23</v>
      </c>
      <c r="AJ121" s="58">
        <v>0</v>
      </c>
      <c r="AK121" s="57">
        <v>169320</v>
      </c>
      <c r="AL121" s="57">
        <v>5656.83</v>
      </c>
      <c r="AM121" s="57">
        <v>138548.51</v>
      </c>
      <c r="AN121" s="57">
        <v>8800</v>
      </c>
      <c r="AO121" s="57">
        <v>28210</v>
      </c>
      <c r="AP121" s="57">
        <v>0</v>
      </c>
      <c r="AQ121" s="57">
        <v>64292.11</v>
      </c>
      <c r="AR121" s="57">
        <v>24817.67</v>
      </c>
      <c r="AS121" s="57">
        <v>1395</v>
      </c>
      <c r="AT121" s="57">
        <v>5093.93</v>
      </c>
      <c r="AU121" s="57">
        <v>26749.3</v>
      </c>
      <c r="AV121" s="57">
        <v>78688.92</v>
      </c>
      <c r="AW121" s="57">
        <v>2001885.0719999999</v>
      </c>
      <c r="AX121" s="57">
        <v>0</v>
      </c>
      <c r="AY121" s="59">
        <f t="shared" si="37"/>
        <v>0</v>
      </c>
      <c r="AZ121" s="58">
        <v>0</v>
      </c>
      <c r="BA121" s="59">
        <v>7.6747102636557402E-2</v>
      </c>
      <c r="BB121" s="57">
        <v>909876.51</v>
      </c>
      <c r="BC121" s="57">
        <v>3211178.73</v>
      </c>
      <c r="BD121" s="58">
        <v>253700</v>
      </c>
      <c r="BE121" s="58">
        <v>0</v>
      </c>
      <c r="BF121" s="58">
        <v>1424042.398</v>
      </c>
      <c r="BG121" s="58">
        <v>923571.13</v>
      </c>
      <c r="BH121" s="58">
        <v>0</v>
      </c>
      <c r="BI121" s="58">
        <v>0</v>
      </c>
      <c r="BJ121" s="58">
        <v>0</v>
      </c>
      <c r="BK121" s="58">
        <v>0</v>
      </c>
      <c r="BL121" s="58">
        <v>3597</v>
      </c>
      <c r="BM121" s="58">
        <v>1298</v>
      </c>
      <c r="BN121" s="57">
        <v>31</v>
      </c>
      <c r="BO121" s="57">
        <v>-32</v>
      </c>
      <c r="BP121" s="57">
        <v>-24</v>
      </c>
      <c r="BQ121" s="57">
        <v>-55</v>
      </c>
      <c r="BR121" s="57">
        <v>-302</v>
      </c>
      <c r="BS121" s="57">
        <v>-398</v>
      </c>
      <c r="BT121" s="57">
        <v>0</v>
      </c>
      <c r="BU121" s="57">
        <v>-1</v>
      </c>
      <c r="BV121" s="57">
        <v>16</v>
      </c>
      <c r="BW121" s="57">
        <v>-554</v>
      </c>
      <c r="BX121" s="57">
        <v>-2</v>
      </c>
      <c r="BY121" s="57">
        <v>3574</v>
      </c>
      <c r="BZ121" s="57">
        <v>19</v>
      </c>
      <c r="CA121" s="57">
        <v>0</v>
      </c>
      <c r="CB121" s="57">
        <v>125</v>
      </c>
      <c r="CC121" s="57">
        <v>28</v>
      </c>
      <c r="CD121" s="57">
        <v>301</v>
      </c>
      <c r="CE121" s="57">
        <v>102</v>
      </c>
      <c r="CF121" s="57">
        <v>0</v>
      </c>
    </row>
    <row r="122" spans="1:84" s="48" customFormat="1" ht="15.65" customHeight="1" x14ac:dyDescent="0.35">
      <c r="A122" s="50">
        <v>14</v>
      </c>
      <c r="B122" s="51" t="s">
        <v>233</v>
      </c>
      <c r="C122" s="55" t="s">
        <v>304</v>
      </c>
      <c r="D122" s="40" t="s">
        <v>351</v>
      </c>
      <c r="E122" s="35" t="s">
        <v>86</v>
      </c>
      <c r="F122" s="40" t="s">
        <v>352</v>
      </c>
      <c r="G122" s="57">
        <v>22865890.969999999</v>
      </c>
      <c r="H122" s="57">
        <v>0</v>
      </c>
      <c r="I122" s="57">
        <v>134855.79</v>
      </c>
      <c r="J122" s="57">
        <v>0</v>
      </c>
      <c r="K122" s="58">
        <v>0</v>
      </c>
      <c r="L122" s="58">
        <v>23000746.760000002</v>
      </c>
      <c r="M122" s="58">
        <v>0</v>
      </c>
      <c r="N122" s="57">
        <v>3709406.88</v>
      </c>
      <c r="O122" s="57">
        <v>849058.82</v>
      </c>
      <c r="P122" s="72">
        <v>6207198.9400000004</v>
      </c>
      <c r="Q122" s="57">
        <v>0</v>
      </c>
      <c r="R122" s="57">
        <v>2062660.7</v>
      </c>
      <c r="S122" s="57">
        <v>6874997.6799999997</v>
      </c>
      <c r="T122" s="57">
        <v>1777056.33</v>
      </c>
      <c r="U122" s="57">
        <v>0</v>
      </c>
      <c r="V122" s="57">
        <v>0</v>
      </c>
      <c r="W122" s="57">
        <v>569548.30000000005</v>
      </c>
      <c r="X122" s="58">
        <v>1371835.74</v>
      </c>
      <c r="Y122" s="58">
        <v>23421763.390000001</v>
      </c>
      <c r="Z122" s="59">
        <v>7.2766318276553915E-2</v>
      </c>
      <c r="AA122" s="58">
        <v>1371835.74</v>
      </c>
      <c r="AB122" s="57">
        <v>0</v>
      </c>
      <c r="AC122" s="57">
        <v>0</v>
      </c>
      <c r="AD122" s="58">
        <v>0</v>
      </c>
      <c r="AE122" s="58">
        <v>0</v>
      </c>
      <c r="AF122" s="58">
        <f t="shared" si="36"/>
        <v>0</v>
      </c>
      <c r="AG122" s="58">
        <v>661986.1</v>
      </c>
      <c r="AH122" s="57">
        <v>51136.24</v>
      </c>
      <c r="AI122" s="57">
        <v>149886.98000000001</v>
      </c>
      <c r="AJ122" s="58">
        <v>0</v>
      </c>
      <c r="AK122" s="57">
        <v>122570.34</v>
      </c>
      <c r="AL122" s="57">
        <v>18927.75</v>
      </c>
      <c r="AM122" s="57">
        <v>128829.38</v>
      </c>
      <c r="AN122" s="57">
        <v>8750</v>
      </c>
      <c r="AO122" s="57">
        <v>0</v>
      </c>
      <c r="AP122" s="57">
        <v>0</v>
      </c>
      <c r="AQ122" s="57">
        <v>35332.78</v>
      </c>
      <c r="AR122" s="57">
        <v>26345.919999999998</v>
      </c>
      <c r="AS122" s="57">
        <v>4425</v>
      </c>
      <c r="AT122" s="57">
        <v>28845.62</v>
      </c>
      <c r="AU122" s="57">
        <v>6876.61</v>
      </c>
      <c r="AV122" s="57">
        <v>71540.56</v>
      </c>
      <c r="AW122" s="57">
        <v>1315453.28</v>
      </c>
      <c r="AX122" s="57">
        <v>0</v>
      </c>
      <c r="AY122" s="59">
        <f t="shared" si="37"/>
        <v>0</v>
      </c>
      <c r="AZ122" s="58">
        <v>0</v>
      </c>
      <c r="BA122" s="59">
        <v>5.9994851799120605E-2</v>
      </c>
      <c r="BB122" s="57">
        <v>1316719.5</v>
      </c>
      <c r="BC122" s="57">
        <v>347147.2</v>
      </c>
      <c r="BD122" s="58">
        <v>253704.95999999999</v>
      </c>
      <c r="BE122" s="58">
        <v>0</v>
      </c>
      <c r="BF122" s="58">
        <v>808409.90000000095</v>
      </c>
      <c r="BG122" s="58">
        <v>479546.58000000101</v>
      </c>
      <c r="BH122" s="58">
        <v>0</v>
      </c>
      <c r="BI122" s="58">
        <v>0</v>
      </c>
      <c r="BJ122" s="58">
        <v>0</v>
      </c>
      <c r="BK122" s="58">
        <v>0</v>
      </c>
      <c r="BL122" s="58">
        <v>2122</v>
      </c>
      <c r="BM122" s="58">
        <v>557</v>
      </c>
      <c r="BN122" s="57">
        <v>0</v>
      </c>
      <c r="BO122" s="57">
        <v>0</v>
      </c>
      <c r="BP122" s="57">
        <v>-22</v>
      </c>
      <c r="BQ122" s="57">
        <v>-34</v>
      </c>
      <c r="BR122" s="57">
        <v>-191</v>
      </c>
      <c r="BS122" s="57">
        <v>-105</v>
      </c>
      <c r="BT122" s="57">
        <v>11</v>
      </c>
      <c r="BU122" s="57">
        <v>-1</v>
      </c>
      <c r="BV122" s="57">
        <v>0</v>
      </c>
      <c r="BW122" s="57">
        <v>-343</v>
      </c>
      <c r="BX122" s="57">
        <v>-4</v>
      </c>
      <c r="BY122" s="57">
        <v>1990</v>
      </c>
      <c r="BZ122" s="57">
        <v>11</v>
      </c>
      <c r="CA122" s="57">
        <v>0</v>
      </c>
      <c r="CB122" s="57">
        <v>88</v>
      </c>
      <c r="CC122" s="57">
        <v>32</v>
      </c>
      <c r="CD122" s="57">
        <v>219</v>
      </c>
      <c r="CE122" s="57">
        <v>9</v>
      </c>
      <c r="CF122" s="57">
        <v>1</v>
      </c>
    </row>
    <row r="123" spans="1:84" s="48" customFormat="1" ht="15.65" customHeight="1" x14ac:dyDescent="0.35">
      <c r="A123" s="50">
        <v>14</v>
      </c>
      <c r="B123" s="51" t="s">
        <v>353</v>
      </c>
      <c r="C123" s="55" t="s">
        <v>354</v>
      </c>
      <c r="D123" s="40" t="s">
        <v>355</v>
      </c>
      <c r="E123" s="35" t="s">
        <v>86</v>
      </c>
      <c r="F123" s="40" t="s">
        <v>352</v>
      </c>
      <c r="G123" s="57">
        <v>15092781.26</v>
      </c>
      <c r="H123" s="57">
        <v>0</v>
      </c>
      <c r="I123" s="57">
        <v>185228.74</v>
      </c>
      <c r="J123" s="57">
        <v>62.21</v>
      </c>
      <c r="K123" s="58">
        <v>0</v>
      </c>
      <c r="L123" s="58">
        <v>15278072.210000001</v>
      </c>
      <c r="M123" s="58">
        <v>622.09</v>
      </c>
      <c r="N123" s="57">
        <v>3107385.01</v>
      </c>
      <c r="O123" s="57">
        <v>533758.31000000006</v>
      </c>
      <c r="P123" s="72">
        <v>3431505.66</v>
      </c>
      <c r="Q123" s="57">
        <v>0</v>
      </c>
      <c r="R123" s="57">
        <v>1015179.19</v>
      </c>
      <c r="S123" s="57">
        <v>4229475.53</v>
      </c>
      <c r="T123" s="57">
        <v>935496.24</v>
      </c>
      <c r="U123" s="57">
        <v>0</v>
      </c>
      <c r="V123" s="57">
        <v>0</v>
      </c>
      <c r="W123" s="57">
        <v>337687.78</v>
      </c>
      <c r="X123" s="58">
        <v>1515867.77</v>
      </c>
      <c r="Y123" s="58">
        <v>15106355.49</v>
      </c>
      <c r="Z123" s="59">
        <v>0.14553860830286755</v>
      </c>
      <c r="AA123" s="58">
        <v>1508528.74</v>
      </c>
      <c r="AB123" s="57">
        <v>0</v>
      </c>
      <c r="AC123" s="57">
        <v>0</v>
      </c>
      <c r="AD123" s="58">
        <v>0</v>
      </c>
      <c r="AE123" s="58">
        <v>631.6</v>
      </c>
      <c r="AF123" s="58">
        <f t="shared" si="36"/>
        <v>631.6</v>
      </c>
      <c r="AG123" s="58">
        <v>676002.73</v>
      </c>
      <c r="AH123" s="57">
        <v>55854.43</v>
      </c>
      <c r="AI123" s="57">
        <v>139721.81</v>
      </c>
      <c r="AJ123" s="58">
        <v>0</v>
      </c>
      <c r="AK123" s="57">
        <v>87816.02</v>
      </c>
      <c r="AL123" s="57">
        <v>56131.17</v>
      </c>
      <c r="AM123" s="57">
        <v>76196.28</v>
      </c>
      <c r="AN123" s="57">
        <v>8750</v>
      </c>
      <c r="AO123" s="57">
        <v>4000</v>
      </c>
      <c r="AP123" s="57">
        <v>0</v>
      </c>
      <c r="AQ123" s="57">
        <v>16077.19</v>
      </c>
      <c r="AR123" s="57">
        <v>18383.37</v>
      </c>
      <c r="AS123" s="57">
        <v>0</v>
      </c>
      <c r="AT123" s="57">
        <v>1439.83</v>
      </c>
      <c r="AU123" s="57">
        <v>710.95</v>
      </c>
      <c r="AV123" s="57">
        <v>61014.15</v>
      </c>
      <c r="AW123" s="57">
        <v>1202097.93</v>
      </c>
      <c r="AX123" s="57">
        <v>0</v>
      </c>
      <c r="AY123" s="59">
        <f t="shared" si="37"/>
        <v>0</v>
      </c>
      <c r="AZ123" s="58">
        <v>0</v>
      </c>
      <c r="BA123" s="59">
        <v>9.9946228495907785E-2</v>
      </c>
      <c r="BB123" s="57">
        <v>1024295.69</v>
      </c>
      <c r="BC123" s="57">
        <v>1172286.69</v>
      </c>
      <c r="BD123" s="58">
        <v>253705</v>
      </c>
      <c r="BE123" s="58">
        <v>2.91038304567337E-11</v>
      </c>
      <c r="BF123" s="58">
        <v>1325489.58</v>
      </c>
      <c r="BG123" s="58">
        <v>1024965.0975</v>
      </c>
      <c r="BH123" s="58">
        <v>0</v>
      </c>
      <c r="BI123" s="58">
        <v>0</v>
      </c>
      <c r="BJ123" s="58">
        <v>0</v>
      </c>
      <c r="BK123" s="58">
        <v>0</v>
      </c>
      <c r="BL123" s="58">
        <v>1505</v>
      </c>
      <c r="BM123" s="58">
        <v>418</v>
      </c>
      <c r="BN123" s="57">
        <v>3</v>
      </c>
      <c r="BO123" s="57">
        <v>0</v>
      </c>
      <c r="BP123" s="57">
        <v>-12</v>
      </c>
      <c r="BQ123" s="57">
        <v>-13</v>
      </c>
      <c r="BR123" s="57">
        <v>-127</v>
      </c>
      <c r="BS123" s="57">
        <v>-85</v>
      </c>
      <c r="BT123" s="57">
        <v>5</v>
      </c>
      <c r="BU123" s="57">
        <v>0</v>
      </c>
      <c r="BV123" s="57">
        <v>-3</v>
      </c>
      <c r="BW123" s="57">
        <v>-366</v>
      </c>
      <c r="BX123" s="57">
        <v>-1</v>
      </c>
      <c r="BY123" s="57">
        <v>1324</v>
      </c>
      <c r="BZ123" s="57">
        <v>0</v>
      </c>
      <c r="CA123" s="57">
        <v>14</v>
      </c>
      <c r="CB123" s="57">
        <v>81</v>
      </c>
      <c r="CC123" s="57">
        <v>31</v>
      </c>
      <c r="CD123" s="57">
        <v>248</v>
      </c>
      <c r="CE123" s="57">
        <v>0</v>
      </c>
      <c r="CF123" s="57">
        <v>6</v>
      </c>
    </row>
    <row r="124" spans="1:84" s="48" customFormat="1" ht="15.65" customHeight="1" x14ac:dyDescent="0.35">
      <c r="A124" s="50">
        <v>14</v>
      </c>
      <c r="B124" s="51" t="s">
        <v>356</v>
      </c>
      <c r="C124" s="55" t="s">
        <v>357</v>
      </c>
      <c r="D124" s="40" t="s">
        <v>351</v>
      </c>
      <c r="E124" s="35" t="s">
        <v>86</v>
      </c>
      <c r="F124" s="40" t="s">
        <v>352</v>
      </c>
      <c r="G124" s="57">
        <v>22200719.620000001</v>
      </c>
      <c r="H124" s="57">
        <v>141696.12</v>
      </c>
      <c r="I124" s="57">
        <v>398364.42</v>
      </c>
      <c r="J124" s="57">
        <v>0</v>
      </c>
      <c r="K124" s="58">
        <v>0</v>
      </c>
      <c r="L124" s="58">
        <v>22740780.16</v>
      </c>
      <c r="M124" s="58">
        <v>0</v>
      </c>
      <c r="N124" s="57">
        <v>3652228.01</v>
      </c>
      <c r="O124" s="57">
        <v>792583.37</v>
      </c>
      <c r="P124" s="72">
        <v>6700720.1399999997</v>
      </c>
      <c r="Q124" s="57">
        <v>0</v>
      </c>
      <c r="R124" s="57">
        <v>1896999.32</v>
      </c>
      <c r="S124" s="57">
        <v>6497564.5499999998</v>
      </c>
      <c r="T124" s="57">
        <v>1711973.17</v>
      </c>
      <c r="U124" s="57">
        <v>0</v>
      </c>
      <c r="V124" s="57">
        <v>0</v>
      </c>
      <c r="W124" s="57">
        <v>721889.97</v>
      </c>
      <c r="X124" s="58">
        <v>1679414.1600000001</v>
      </c>
      <c r="Y124" s="58">
        <v>23653372.690000001</v>
      </c>
      <c r="Z124" s="59">
        <v>0.12057427233246891</v>
      </c>
      <c r="AA124" s="58">
        <v>1613809.55</v>
      </c>
      <c r="AB124" s="57">
        <v>0</v>
      </c>
      <c r="AC124" s="57">
        <v>0</v>
      </c>
      <c r="AD124" s="58">
        <v>0</v>
      </c>
      <c r="AE124" s="58">
        <v>0</v>
      </c>
      <c r="AF124" s="58">
        <f t="shared" si="36"/>
        <v>0</v>
      </c>
      <c r="AG124" s="58">
        <v>804445.84</v>
      </c>
      <c r="AH124" s="57">
        <v>62156.04</v>
      </c>
      <c r="AI124" s="57">
        <v>201301.7</v>
      </c>
      <c r="AJ124" s="58">
        <v>0</v>
      </c>
      <c r="AK124" s="57">
        <v>164617.09</v>
      </c>
      <c r="AL124" s="57">
        <v>36946.11</v>
      </c>
      <c r="AM124" s="57">
        <v>101043.65</v>
      </c>
      <c r="AN124" s="57">
        <v>8750</v>
      </c>
      <c r="AO124" s="57">
        <v>3025</v>
      </c>
      <c r="AP124" s="57">
        <v>0</v>
      </c>
      <c r="AQ124" s="57">
        <v>32862.28</v>
      </c>
      <c r="AR124" s="57">
        <v>26253.78</v>
      </c>
      <c r="AS124" s="57">
        <v>3765</v>
      </c>
      <c r="AT124" s="57">
        <v>5508.98</v>
      </c>
      <c r="AU124" s="57">
        <v>16390.55</v>
      </c>
      <c r="AV124" s="57">
        <v>58898.239999999998</v>
      </c>
      <c r="AW124" s="57">
        <v>1525964.26</v>
      </c>
      <c r="AX124" s="57">
        <v>0</v>
      </c>
      <c r="AY124" s="59">
        <f t="shared" si="37"/>
        <v>0</v>
      </c>
      <c r="AZ124" s="58">
        <v>0</v>
      </c>
      <c r="BA124" s="59">
        <v>7.2691767547307995E-2</v>
      </c>
      <c r="BB124" s="57">
        <v>877589.68</v>
      </c>
      <c r="BC124" s="57">
        <v>1816330.84</v>
      </c>
      <c r="BD124" s="58">
        <v>253705</v>
      </c>
      <c r="BE124" s="58">
        <v>0</v>
      </c>
      <c r="BF124" s="58">
        <v>513294.07</v>
      </c>
      <c r="BG124" s="58">
        <v>131803.005</v>
      </c>
      <c r="BH124" s="58">
        <v>0</v>
      </c>
      <c r="BI124" s="58">
        <v>0</v>
      </c>
      <c r="BJ124" s="58">
        <v>0</v>
      </c>
      <c r="BK124" s="58">
        <v>0</v>
      </c>
      <c r="BL124" s="58">
        <v>2021</v>
      </c>
      <c r="BM124" s="58">
        <v>569</v>
      </c>
      <c r="BN124" s="57">
        <v>23</v>
      </c>
      <c r="BO124" s="57">
        <v>-20</v>
      </c>
      <c r="BP124" s="57">
        <v>-14</v>
      </c>
      <c r="BQ124" s="57">
        <v>-31</v>
      </c>
      <c r="BR124" s="57">
        <v>-192</v>
      </c>
      <c r="BS124" s="57">
        <v>-134</v>
      </c>
      <c r="BT124" s="57">
        <v>9</v>
      </c>
      <c r="BU124" s="57">
        <v>0</v>
      </c>
      <c r="BV124" s="57">
        <v>26</v>
      </c>
      <c r="BW124" s="57">
        <v>-361</v>
      </c>
      <c r="BX124" s="57">
        <v>-5</v>
      </c>
      <c r="BY124" s="57">
        <v>1891</v>
      </c>
      <c r="BZ124" s="57">
        <v>15</v>
      </c>
      <c r="CA124" s="57">
        <v>52</v>
      </c>
      <c r="CB124" s="57">
        <v>89</v>
      </c>
      <c r="CC124" s="57">
        <v>31</v>
      </c>
      <c r="CD124" s="57">
        <v>229</v>
      </c>
      <c r="CE124" s="57">
        <v>3</v>
      </c>
      <c r="CF124" s="57">
        <v>0</v>
      </c>
    </row>
    <row r="125" spans="1:84" s="48" customFormat="1" ht="15.65" customHeight="1" x14ac:dyDescent="0.35">
      <c r="A125" s="37">
        <v>15</v>
      </c>
      <c r="B125" s="49" t="s">
        <v>358</v>
      </c>
      <c r="C125" s="55" t="s">
        <v>159</v>
      </c>
      <c r="D125" s="40" t="s">
        <v>359</v>
      </c>
      <c r="E125" s="40" t="s">
        <v>115</v>
      </c>
      <c r="F125" s="40" t="s">
        <v>360</v>
      </c>
      <c r="G125" s="57">
        <v>9733516.1400000006</v>
      </c>
      <c r="H125" s="57">
        <v>0</v>
      </c>
      <c r="I125" s="57">
        <v>350927.45</v>
      </c>
      <c r="J125" s="57">
        <v>29036.560000000001</v>
      </c>
      <c r="K125" s="58">
        <v>0</v>
      </c>
      <c r="L125" s="58">
        <v>10113480.15</v>
      </c>
      <c r="M125" s="58">
        <v>305169.55</v>
      </c>
      <c r="N125" s="57">
        <v>0</v>
      </c>
      <c r="O125" s="57">
        <v>1423921.78</v>
      </c>
      <c r="P125" s="72">
        <v>1615126.22</v>
      </c>
      <c r="Q125" s="57">
        <v>0</v>
      </c>
      <c r="R125" s="57">
        <v>1044067.78</v>
      </c>
      <c r="S125" s="57">
        <v>4177015.13</v>
      </c>
      <c r="T125" s="57">
        <v>466127.96</v>
      </c>
      <c r="U125" s="57">
        <v>0</v>
      </c>
      <c r="V125" s="57">
        <v>0</v>
      </c>
      <c r="W125" s="57">
        <v>350927.45</v>
      </c>
      <c r="X125" s="58">
        <v>954697.17</v>
      </c>
      <c r="Y125" s="58">
        <v>10031883.49</v>
      </c>
      <c r="Z125" s="59">
        <v>0.10912860930438649</v>
      </c>
      <c r="AA125" s="58">
        <v>954697.17</v>
      </c>
      <c r="AB125" s="57">
        <v>0</v>
      </c>
      <c r="AC125" s="57">
        <v>0</v>
      </c>
      <c r="AD125" s="58">
        <v>0</v>
      </c>
      <c r="AE125" s="58">
        <v>425.64</v>
      </c>
      <c r="AF125" s="58">
        <f>SUM(AD125:AE125)</f>
        <v>425.64</v>
      </c>
      <c r="AG125" s="58">
        <v>426672.92</v>
      </c>
      <c r="AH125" s="57">
        <v>35582.480000000003</v>
      </c>
      <c r="AI125" s="57">
        <v>93805.58</v>
      </c>
      <c r="AJ125" s="58">
        <v>25399.88</v>
      </c>
      <c r="AK125" s="57">
        <v>138080.98000000001</v>
      </c>
      <c r="AL125" s="57">
        <v>18131.990000000002</v>
      </c>
      <c r="AM125" s="57">
        <v>57654.47</v>
      </c>
      <c r="AN125" s="57">
        <v>7650</v>
      </c>
      <c r="AO125" s="57">
        <v>0</v>
      </c>
      <c r="AP125" s="57">
        <v>0</v>
      </c>
      <c r="AQ125" s="57">
        <v>30211.25</v>
      </c>
      <c r="AR125" s="57">
        <v>0</v>
      </c>
      <c r="AS125" s="57">
        <v>0</v>
      </c>
      <c r="AT125" s="57">
        <v>1124.01</v>
      </c>
      <c r="AU125" s="57">
        <v>11562.76</v>
      </c>
      <c r="AV125" s="57">
        <v>60572.94</v>
      </c>
      <c r="AW125" s="57">
        <v>906449.26</v>
      </c>
      <c r="AX125" s="57">
        <v>0</v>
      </c>
      <c r="AY125" s="59">
        <f>AX125/AW125</f>
        <v>0</v>
      </c>
      <c r="AZ125" s="58">
        <v>0</v>
      </c>
      <c r="BA125" s="59">
        <v>9.5101809089512407E-2</v>
      </c>
      <c r="BB125" s="57">
        <v>344577.03</v>
      </c>
      <c r="BC125" s="57">
        <v>717628.05</v>
      </c>
      <c r="BD125" s="58">
        <v>253605.92</v>
      </c>
      <c r="BE125" s="58">
        <v>0</v>
      </c>
      <c r="BF125" s="58">
        <v>415392.315</v>
      </c>
      <c r="BG125" s="58">
        <v>188780</v>
      </c>
      <c r="BH125" s="58">
        <v>0</v>
      </c>
      <c r="BI125" s="58">
        <v>0</v>
      </c>
      <c r="BJ125" s="58">
        <f>SUM(BH125:BI125)</f>
        <v>0</v>
      </c>
      <c r="BK125" s="58">
        <v>0</v>
      </c>
      <c r="BL125" s="58">
        <v>976</v>
      </c>
      <c r="BM125" s="58">
        <v>259</v>
      </c>
      <c r="BN125" s="57">
        <v>2</v>
      </c>
      <c r="BO125" s="57">
        <v>0</v>
      </c>
      <c r="BP125" s="57">
        <v>-9</v>
      </c>
      <c r="BQ125" s="57">
        <v>-16</v>
      </c>
      <c r="BR125" s="57">
        <v>-113</v>
      </c>
      <c r="BS125" s="57">
        <v>-79</v>
      </c>
      <c r="BT125" s="57">
        <v>6</v>
      </c>
      <c r="BU125" s="57">
        <v>-1</v>
      </c>
      <c r="BV125" s="57">
        <v>-1</v>
      </c>
      <c r="BW125" s="57">
        <v>-216</v>
      </c>
      <c r="BX125" s="57">
        <v>0</v>
      </c>
      <c r="BY125" s="57">
        <v>808</v>
      </c>
      <c r="BZ125" s="57">
        <v>15</v>
      </c>
      <c r="CA125" s="57">
        <v>32</v>
      </c>
      <c r="CB125" s="57">
        <v>54</v>
      </c>
      <c r="CC125" s="57">
        <v>19</v>
      </c>
      <c r="CD125" s="57">
        <v>85</v>
      </c>
      <c r="CE125" s="57">
        <v>54</v>
      </c>
      <c r="CF125" s="57">
        <v>1</v>
      </c>
    </row>
    <row r="126" spans="1:84" s="48" customFormat="1" ht="15.65" customHeight="1" x14ac:dyDescent="0.35">
      <c r="A126" s="37">
        <v>15</v>
      </c>
      <c r="B126" s="45" t="s">
        <v>542</v>
      </c>
      <c r="C126" s="55" t="s">
        <v>543</v>
      </c>
      <c r="D126" s="40" t="s">
        <v>361</v>
      </c>
      <c r="E126" s="40" t="s">
        <v>86</v>
      </c>
      <c r="F126" s="40" t="s">
        <v>362</v>
      </c>
      <c r="G126" s="57">
        <v>12248298.9</v>
      </c>
      <c r="H126" s="57">
        <v>526951.5</v>
      </c>
      <c r="I126" s="57">
        <v>0</v>
      </c>
      <c r="J126" s="57">
        <v>0</v>
      </c>
      <c r="K126" s="58">
        <v>26990.720000000001</v>
      </c>
      <c r="L126" s="58">
        <v>12802241.119999999</v>
      </c>
      <c r="M126" s="58">
        <v>0</v>
      </c>
      <c r="N126" s="57">
        <v>0</v>
      </c>
      <c r="O126" s="57">
        <v>563217.56000000006</v>
      </c>
      <c r="P126" s="72">
        <v>3203287.49</v>
      </c>
      <c r="Q126" s="57">
        <v>0</v>
      </c>
      <c r="R126" s="57">
        <v>1215917.3500000001</v>
      </c>
      <c r="S126" s="57">
        <v>4867614.96</v>
      </c>
      <c r="T126" s="57">
        <v>1231318.06</v>
      </c>
      <c r="U126" s="57">
        <v>0</v>
      </c>
      <c r="V126" s="57">
        <v>0</v>
      </c>
      <c r="W126" s="57">
        <v>550045.94999999995</v>
      </c>
      <c r="X126" s="58">
        <v>1225224.67</v>
      </c>
      <c r="Y126" s="58">
        <v>12856626.039999999</v>
      </c>
      <c r="Z126" s="59">
        <v>4.5380234582329676E-2</v>
      </c>
      <c r="AA126" s="58">
        <v>1225224.6399999999</v>
      </c>
      <c r="AB126" s="57">
        <v>0</v>
      </c>
      <c r="AC126" s="57">
        <v>0</v>
      </c>
      <c r="AD126" s="58">
        <v>0</v>
      </c>
      <c r="AE126" s="58">
        <v>0</v>
      </c>
      <c r="AF126" s="58">
        <f t="shared" si="36"/>
        <v>0</v>
      </c>
      <c r="AG126" s="58">
        <v>404111.51</v>
      </c>
      <c r="AH126" s="57">
        <v>39528.42</v>
      </c>
      <c r="AI126" s="57">
        <v>76318.63</v>
      </c>
      <c r="AJ126" s="58">
        <v>0</v>
      </c>
      <c r="AK126" s="57">
        <v>79890.73</v>
      </c>
      <c r="AL126" s="57">
        <v>28630.04</v>
      </c>
      <c r="AM126" s="57">
        <v>51078.67</v>
      </c>
      <c r="AN126" s="57">
        <v>7650</v>
      </c>
      <c r="AO126" s="57">
        <v>15735.54</v>
      </c>
      <c r="AP126" s="57">
        <v>50</v>
      </c>
      <c r="AQ126" s="57">
        <v>21791.47</v>
      </c>
      <c r="AR126" s="57">
        <v>8160.54</v>
      </c>
      <c r="AS126" s="57">
        <v>0</v>
      </c>
      <c r="AT126" s="57">
        <v>16062.21</v>
      </c>
      <c r="AU126" s="57">
        <v>7202.73</v>
      </c>
      <c r="AV126" s="57">
        <v>110419.94</v>
      </c>
      <c r="AW126" s="57">
        <v>866630.43</v>
      </c>
      <c r="AX126" s="57">
        <v>0</v>
      </c>
      <c r="AY126" s="59">
        <f>AX126/AW126</f>
        <v>0</v>
      </c>
      <c r="AZ126" s="58">
        <v>0</v>
      </c>
      <c r="BA126" s="59">
        <v>0.10003222896528104</v>
      </c>
      <c r="BB126" s="57">
        <v>378509.1</v>
      </c>
      <c r="BC126" s="57">
        <v>201234.76</v>
      </c>
      <c r="BD126" s="58">
        <v>250637.97</v>
      </c>
      <c r="BE126" s="58">
        <v>0</v>
      </c>
      <c r="BF126" s="58">
        <v>670518.9</v>
      </c>
      <c r="BG126" s="58">
        <v>453861.29249999998</v>
      </c>
      <c r="BH126" s="58">
        <v>0</v>
      </c>
      <c r="BI126" s="58">
        <v>0</v>
      </c>
      <c r="BJ126" s="58">
        <f>SUM(BH126:BI126)</f>
        <v>0</v>
      </c>
      <c r="BK126" s="58">
        <v>0</v>
      </c>
      <c r="BL126" s="58">
        <v>1448</v>
      </c>
      <c r="BM126" s="58">
        <v>387</v>
      </c>
      <c r="BN126" s="57">
        <v>73</v>
      </c>
      <c r="BO126" s="57">
        <v>-74</v>
      </c>
      <c r="BP126" s="57">
        <v>-6</v>
      </c>
      <c r="BQ126" s="57">
        <v>-20</v>
      </c>
      <c r="BR126" s="57">
        <v>-39</v>
      </c>
      <c r="BS126" s="57">
        <v>-79</v>
      </c>
      <c r="BT126" s="57">
        <v>0</v>
      </c>
      <c r="BU126" s="57">
        <v>0</v>
      </c>
      <c r="BV126" s="57">
        <v>0</v>
      </c>
      <c r="BW126" s="57">
        <v>-299</v>
      </c>
      <c r="BX126" s="57">
        <v>-8</v>
      </c>
      <c r="BY126" s="57">
        <v>1383</v>
      </c>
      <c r="BZ126" s="57">
        <v>2</v>
      </c>
      <c r="CA126" s="57">
        <v>19</v>
      </c>
      <c r="CB126" s="57">
        <v>84</v>
      </c>
      <c r="CC126" s="57">
        <v>24</v>
      </c>
      <c r="CD126" s="57">
        <v>177</v>
      </c>
      <c r="CE126" s="57">
        <v>8</v>
      </c>
      <c r="CF126" s="57">
        <v>6</v>
      </c>
    </row>
    <row r="127" spans="1:84" s="48" customFormat="1" ht="15.65" customHeight="1" x14ac:dyDescent="0.35">
      <c r="A127" s="37">
        <v>15</v>
      </c>
      <c r="B127" s="49" t="s">
        <v>573</v>
      </c>
      <c r="C127" s="55" t="s">
        <v>106</v>
      </c>
      <c r="D127" s="40" t="s">
        <v>359</v>
      </c>
      <c r="E127" s="40" t="s">
        <v>115</v>
      </c>
      <c r="F127" s="40" t="s">
        <v>360</v>
      </c>
      <c r="G127" s="69">
        <v>10129652.449999999</v>
      </c>
      <c r="H127" s="58">
        <v>0</v>
      </c>
      <c r="I127" s="69">
        <v>225897.82000000018</v>
      </c>
      <c r="J127" s="69">
        <v>68273.349999999991</v>
      </c>
      <c r="K127" s="58">
        <v>0</v>
      </c>
      <c r="L127" s="69">
        <v>10423823.620000001</v>
      </c>
      <c r="M127" s="69">
        <v>684740.57000000007</v>
      </c>
      <c r="N127" s="58">
        <v>0</v>
      </c>
      <c r="O127" s="69">
        <v>1684957.5499999998</v>
      </c>
      <c r="P127" s="69">
        <v>1519557.59</v>
      </c>
      <c r="Q127" s="58">
        <v>0</v>
      </c>
      <c r="R127" s="69">
        <v>980948.90999999992</v>
      </c>
      <c r="S127" s="69">
        <v>4452717.9800000004</v>
      </c>
      <c r="T127" s="69">
        <v>512071.66000000003</v>
      </c>
      <c r="U127" s="58">
        <v>0</v>
      </c>
      <c r="V127" s="58">
        <v>0</v>
      </c>
      <c r="W127" s="69">
        <v>269319.43</v>
      </c>
      <c r="X127" s="69">
        <v>1102904.3500000001</v>
      </c>
      <c r="Y127" s="69">
        <v>10522477.469999999</v>
      </c>
      <c r="Z127" s="59">
        <f>313115/10129652</f>
        <v>3.091073612400505E-2</v>
      </c>
      <c r="AA127" s="69">
        <v>1073131.97</v>
      </c>
      <c r="AB127" s="57">
        <v>0</v>
      </c>
      <c r="AC127" s="57">
        <v>0</v>
      </c>
      <c r="AD127" s="58">
        <v>0</v>
      </c>
      <c r="AE127" s="58">
        <v>0</v>
      </c>
      <c r="AF127" s="58">
        <f t="shared" si="36"/>
        <v>0</v>
      </c>
      <c r="AG127" s="69">
        <v>493650.23</v>
      </c>
      <c r="AH127" s="69">
        <v>41156.68</v>
      </c>
      <c r="AI127" s="69">
        <v>72609.39</v>
      </c>
      <c r="AJ127" s="58">
        <v>0</v>
      </c>
      <c r="AK127" s="69">
        <v>132300.15000000002</v>
      </c>
      <c r="AL127" s="69">
        <v>20076.21</v>
      </c>
      <c r="AM127" s="69">
        <v>25928.53</v>
      </c>
      <c r="AN127" s="69">
        <v>7650</v>
      </c>
      <c r="AO127" s="69">
        <v>52918.25</v>
      </c>
      <c r="AP127" s="58">
        <v>0</v>
      </c>
      <c r="AQ127" s="69">
        <f>5574+7009-12326</f>
        <v>257</v>
      </c>
      <c r="AR127" s="69">
        <v>8023.08</v>
      </c>
      <c r="AS127" s="58">
        <v>0</v>
      </c>
      <c r="AT127" s="69">
        <v>0</v>
      </c>
      <c r="AU127" s="69">
        <v>2260.23</v>
      </c>
      <c r="AV127" s="69">
        <f>AW127-SUM(AG127:AU127)</f>
        <v>77860.999999999884</v>
      </c>
      <c r="AW127" s="69">
        <v>934690.74999999988</v>
      </c>
      <c r="AX127" s="58">
        <v>0</v>
      </c>
      <c r="AY127" s="59">
        <f>AX127/AW127</f>
        <v>0</v>
      </c>
      <c r="AZ127" s="58">
        <v>0</v>
      </c>
      <c r="BA127" s="59">
        <f>1073132/10814393</f>
        <v>9.9231829285286746E-2</v>
      </c>
      <c r="BB127" s="69">
        <v>168303.43</v>
      </c>
      <c r="BC127" s="69">
        <v>144811.67000000001</v>
      </c>
      <c r="BD127" s="69">
        <v>252407</v>
      </c>
      <c r="BE127" s="58">
        <v>0</v>
      </c>
      <c r="BF127" s="69">
        <v>672043.7799999998</v>
      </c>
      <c r="BG127" s="69">
        <v>438371.0924999998</v>
      </c>
      <c r="BH127" s="58">
        <v>0</v>
      </c>
      <c r="BI127" s="58">
        <v>0</v>
      </c>
      <c r="BJ127" s="58">
        <v>0</v>
      </c>
      <c r="BK127" s="58">
        <v>0</v>
      </c>
      <c r="BL127" s="58">
        <v>851</v>
      </c>
      <c r="BM127" s="58">
        <v>259</v>
      </c>
      <c r="BN127" s="58">
        <v>2</v>
      </c>
      <c r="BO127" s="58">
        <v>0</v>
      </c>
      <c r="BP127" s="58">
        <v>-3</v>
      </c>
      <c r="BQ127" s="58">
        <v>-10</v>
      </c>
      <c r="BR127" s="58">
        <v>-91</v>
      </c>
      <c r="BS127" s="58">
        <v>-96</v>
      </c>
      <c r="BT127" s="58">
        <v>0</v>
      </c>
      <c r="BU127" s="58">
        <v>0</v>
      </c>
      <c r="BV127" s="58">
        <v>0</v>
      </c>
      <c r="BW127" s="58">
        <v>-197</v>
      </c>
      <c r="BX127" s="58">
        <v>-1</v>
      </c>
      <c r="BY127" s="58">
        <v>714</v>
      </c>
      <c r="BZ127" s="58">
        <v>4</v>
      </c>
      <c r="CA127" s="58">
        <v>14</v>
      </c>
      <c r="CB127" s="58">
        <v>63</v>
      </c>
      <c r="CC127" s="58">
        <v>21</v>
      </c>
      <c r="CD127" s="58">
        <v>63</v>
      </c>
      <c r="CE127" s="58">
        <v>44</v>
      </c>
      <c r="CF127" s="58">
        <v>6</v>
      </c>
    </row>
    <row r="128" spans="1:84" s="48" customFormat="1" ht="15.65" customHeight="1" x14ac:dyDescent="0.35">
      <c r="A128" s="37">
        <v>16</v>
      </c>
      <c r="B128" s="49" t="s">
        <v>363</v>
      </c>
      <c r="C128" s="55" t="s">
        <v>364</v>
      </c>
      <c r="D128" s="40" t="s">
        <v>365</v>
      </c>
      <c r="E128" s="40" t="s">
        <v>289</v>
      </c>
      <c r="F128" s="40" t="s">
        <v>360</v>
      </c>
      <c r="G128" s="57">
        <v>13119282.5</v>
      </c>
      <c r="H128" s="57">
        <v>0</v>
      </c>
      <c r="I128" s="57">
        <v>330625.09000000003</v>
      </c>
      <c r="J128" s="57">
        <v>82342.73</v>
      </c>
      <c r="K128" s="58">
        <v>0</v>
      </c>
      <c r="L128" s="58">
        <v>13532250.32</v>
      </c>
      <c r="M128" s="58">
        <v>823427.28</v>
      </c>
      <c r="N128" s="57">
        <v>602293.6</v>
      </c>
      <c r="O128" s="57">
        <v>2781139.82</v>
      </c>
      <c r="P128" s="72">
        <v>1331572.05</v>
      </c>
      <c r="Q128" s="57">
        <v>0</v>
      </c>
      <c r="R128" s="57">
        <v>801942.66</v>
      </c>
      <c r="S128" s="57">
        <v>5007467.9800000004</v>
      </c>
      <c r="T128" s="57">
        <v>757842.67</v>
      </c>
      <c r="U128" s="57">
        <v>0</v>
      </c>
      <c r="V128" s="57">
        <v>0</v>
      </c>
      <c r="W128" s="57">
        <v>537917.44999999995</v>
      </c>
      <c r="X128" s="58">
        <v>1394491.74</v>
      </c>
      <c r="Y128" s="58">
        <v>13214667.970000001</v>
      </c>
      <c r="Z128" s="59">
        <v>0.10545975208628978</v>
      </c>
      <c r="AA128" s="58">
        <v>1394491.74</v>
      </c>
      <c r="AB128" s="57">
        <v>0</v>
      </c>
      <c r="AC128" s="57">
        <v>0</v>
      </c>
      <c r="AD128" s="58">
        <v>0</v>
      </c>
      <c r="AE128" s="58">
        <v>0</v>
      </c>
      <c r="AF128" s="58">
        <f t="shared" si="36"/>
        <v>0</v>
      </c>
      <c r="AG128" s="58">
        <v>722422.25</v>
      </c>
      <c r="AH128" s="57">
        <v>60361.49</v>
      </c>
      <c r="AI128" s="57">
        <v>178820.27</v>
      </c>
      <c r="AJ128" s="58">
        <v>0</v>
      </c>
      <c r="AK128" s="57">
        <v>133612</v>
      </c>
      <c r="AL128" s="57">
        <v>39753.14</v>
      </c>
      <c r="AM128" s="57">
        <v>59883.83</v>
      </c>
      <c r="AN128" s="57">
        <v>8650</v>
      </c>
      <c r="AO128" s="57">
        <v>0</v>
      </c>
      <c r="AP128" s="57">
        <v>0</v>
      </c>
      <c r="AQ128" s="57">
        <v>9472.49</v>
      </c>
      <c r="AR128" s="57">
        <v>14887.16</v>
      </c>
      <c r="AS128" s="57">
        <v>0</v>
      </c>
      <c r="AT128" s="57">
        <v>1357.17</v>
      </c>
      <c r="AU128" s="57">
        <v>786.87</v>
      </c>
      <c r="AV128" s="57">
        <v>75551.14</v>
      </c>
      <c r="AW128" s="57">
        <v>1305557.81</v>
      </c>
      <c r="AX128" s="57">
        <v>0</v>
      </c>
      <c r="AY128" s="59">
        <f t="shared" ref="AY128:AY136" si="38">AX128/AW128</f>
        <v>0</v>
      </c>
      <c r="AZ128" s="58">
        <v>0</v>
      </c>
      <c r="BA128" s="59">
        <v>0.10001583350750919</v>
      </c>
      <c r="BB128" s="57">
        <v>133232.95999999999</v>
      </c>
      <c r="BC128" s="57">
        <v>1250323.32</v>
      </c>
      <c r="BD128" s="58">
        <v>253705</v>
      </c>
      <c r="BE128" s="58">
        <v>0</v>
      </c>
      <c r="BF128" s="58">
        <v>271368.75400000002</v>
      </c>
      <c r="BG128" s="58">
        <v>0</v>
      </c>
      <c r="BH128" s="58">
        <v>0</v>
      </c>
      <c r="BI128" s="58">
        <v>0</v>
      </c>
      <c r="BJ128" s="58">
        <v>0</v>
      </c>
      <c r="BK128" s="58">
        <v>0</v>
      </c>
      <c r="BL128" s="58">
        <v>1346</v>
      </c>
      <c r="BM128" s="58">
        <v>395</v>
      </c>
      <c r="BN128" s="57">
        <v>0</v>
      </c>
      <c r="BO128" s="57">
        <v>0</v>
      </c>
      <c r="BP128" s="57">
        <v>-20</v>
      </c>
      <c r="BQ128" s="57">
        <v>-15</v>
      </c>
      <c r="BR128" s="57">
        <v>-207</v>
      </c>
      <c r="BS128" s="57">
        <v>-101</v>
      </c>
      <c r="BT128" s="57">
        <v>0</v>
      </c>
      <c r="BU128" s="57">
        <v>0</v>
      </c>
      <c r="BV128" s="57">
        <v>0</v>
      </c>
      <c r="BW128" s="57">
        <v>-180</v>
      </c>
      <c r="BX128" s="57">
        <v>0</v>
      </c>
      <c r="BY128" s="57">
        <v>1218</v>
      </c>
      <c r="BZ128" s="57">
        <v>1</v>
      </c>
      <c r="CA128" s="57">
        <v>76</v>
      </c>
      <c r="CB128" s="57">
        <v>115</v>
      </c>
      <c r="CC128" s="57">
        <v>11</v>
      </c>
      <c r="CD128" s="57">
        <v>41</v>
      </c>
      <c r="CE128" s="57">
        <v>9</v>
      </c>
      <c r="CF128" s="57">
        <v>6</v>
      </c>
    </row>
    <row r="129" spans="1:84" s="48" customFormat="1" ht="15.65" customHeight="1" x14ac:dyDescent="0.35">
      <c r="A129" s="37">
        <v>16</v>
      </c>
      <c r="B129" s="49" t="s">
        <v>366</v>
      </c>
      <c r="C129" s="55" t="s">
        <v>161</v>
      </c>
      <c r="D129" s="40" t="s">
        <v>367</v>
      </c>
      <c r="E129" s="40" t="s">
        <v>289</v>
      </c>
      <c r="F129" s="40" t="s">
        <v>360</v>
      </c>
      <c r="G129" s="57">
        <v>19534277.140000001</v>
      </c>
      <c r="H129" s="57">
        <v>201549.95</v>
      </c>
      <c r="I129" s="57">
        <v>3675</v>
      </c>
      <c r="J129" s="57">
        <v>0</v>
      </c>
      <c r="K129" s="58">
        <v>0</v>
      </c>
      <c r="L129" s="58">
        <v>19739502.09</v>
      </c>
      <c r="M129" s="58">
        <v>0</v>
      </c>
      <c r="N129" s="57">
        <v>0</v>
      </c>
      <c r="O129" s="57">
        <v>4137995.94</v>
      </c>
      <c r="P129" s="72">
        <v>1911261.32</v>
      </c>
      <c r="Q129" s="57">
        <v>0</v>
      </c>
      <c r="R129" s="57">
        <v>1439939.53</v>
      </c>
      <c r="S129" s="57">
        <v>8118655.5099999998</v>
      </c>
      <c r="T129" s="57">
        <v>1336220.57</v>
      </c>
      <c r="U129" s="57">
        <v>0</v>
      </c>
      <c r="V129" s="57">
        <v>0</v>
      </c>
      <c r="W129" s="57">
        <v>787704.19</v>
      </c>
      <c r="X129" s="58">
        <v>1760383.5</v>
      </c>
      <c r="Y129" s="58">
        <v>19492160.559999999</v>
      </c>
      <c r="Z129" s="59">
        <v>0.11881447680437647</v>
      </c>
      <c r="AA129" s="58">
        <v>1760383.5</v>
      </c>
      <c r="AB129" s="57">
        <v>0</v>
      </c>
      <c r="AC129" s="57">
        <v>0</v>
      </c>
      <c r="AD129" s="58">
        <v>0</v>
      </c>
      <c r="AE129" s="58">
        <v>0</v>
      </c>
      <c r="AF129" s="58">
        <f t="shared" ref="AF129:AF136" si="39">SUM(AD129:AE129)</f>
        <v>0</v>
      </c>
      <c r="AG129" s="58">
        <v>820877.06</v>
      </c>
      <c r="AH129" s="57">
        <v>66297.039999999994</v>
      </c>
      <c r="AI129" s="57">
        <v>169339.01</v>
      </c>
      <c r="AJ129" s="58">
        <v>0</v>
      </c>
      <c r="AK129" s="57">
        <v>221759.3</v>
      </c>
      <c r="AL129" s="57">
        <v>33676.78</v>
      </c>
      <c r="AM129" s="57">
        <v>77385.16</v>
      </c>
      <c r="AN129" s="57">
        <v>8650</v>
      </c>
      <c r="AO129" s="57">
        <v>4900</v>
      </c>
      <c r="AP129" s="57">
        <v>0</v>
      </c>
      <c r="AQ129" s="57">
        <v>42392.57</v>
      </c>
      <c r="AR129" s="57">
        <v>10259.56</v>
      </c>
      <c r="AS129" s="57">
        <v>0</v>
      </c>
      <c r="AT129" s="57">
        <v>7191.17</v>
      </c>
      <c r="AU129" s="57">
        <v>875.18</v>
      </c>
      <c r="AV129" s="57">
        <v>96682.66</v>
      </c>
      <c r="AW129" s="57">
        <v>1560285.49</v>
      </c>
      <c r="AX129" s="57">
        <v>0</v>
      </c>
      <c r="AY129" s="59">
        <f t="shared" si="38"/>
        <v>0</v>
      </c>
      <c r="AZ129" s="58">
        <v>0</v>
      </c>
      <c r="BA129" s="59">
        <v>9.0117667901582765E-2</v>
      </c>
      <c r="BB129" s="57">
        <v>967219.96</v>
      </c>
      <c r="BC129" s="57">
        <v>1377682.01</v>
      </c>
      <c r="BD129" s="58">
        <v>253705</v>
      </c>
      <c r="BE129" s="58">
        <v>0</v>
      </c>
      <c r="BF129" s="58">
        <v>848681.92</v>
      </c>
      <c r="BG129" s="58">
        <v>458610.54749999999</v>
      </c>
      <c r="BH129" s="58">
        <v>0</v>
      </c>
      <c r="BI129" s="58">
        <v>0</v>
      </c>
      <c r="BJ129" s="58">
        <v>0</v>
      </c>
      <c r="BK129" s="58">
        <v>0</v>
      </c>
      <c r="BL129" s="58">
        <v>2087</v>
      </c>
      <c r="BM129" s="58">
        <v>794</v>
      </c>
      <c r="BN129" s="57">
        <v>13</v>
      </c>
      <c r="BO129" s="57">
        <v>-6</v>
      </c>
      <c r="BP129" s="57">
        <v>-23</v>
      </c>
      <c r="BQ129" s="57">
        <v>-19</v>
      </c>
      <c r="BR129" s="57">
        <v>-383</v>
      </c>
      <c r="BS129" s="57">
        <v>-250</v>
      </c>
      <c r="BT129" s="57">
        <v>0</v>
      </c>
      <c r="BU129" s="57">
        <v>0</v>
      </c>
      <c r="BV129" s="57">
        <v>0</v>
      </c>
      <c r="BW129" s="57">
        <v>-435</v>
      </c>
      <c r="BX129" s="57">
        <v>-4</v>
      </c>
      <c r="BY129" s="57">
        <v>1774</v>
      </c>
      <c r="BZ129" s="57">
        <v>19</v>
      </c>
      <c r="CA129" s="57">
        <v>47</v>
      </c>
      <c r="CB129" s="57">
        <v>269</v>
      </c>
      <c r="CC129" s="57">
        <v>22</v>
      </c>
      <c r="CD129" s="57">
        <v>138</v>
      </c>
      <c r="CE129" s="57">
        <v>6</v>
      </c>
      <c r="CF129" s="57">
        <v>0</v>
      </c>
    </row>
    <row r="130" spans="1:84" s="48" customFormat="1" ht="15.65" customHeight="1" x14ac:dyDescent="0.35">
      <c r="A130" s="37">
        <v>16</v>
      </c>
      <c r="B130" s="49" t="s">
        <v>368</v>
      </c>
      <c r="C130" s="55" t="s">
        <v>369</v>
      </c>
      <c r="D130" s="40" t="s">
        <v>370</v>
      </c>
      <c r="E130" s="40" t="s">
        <v>289</v>
      </c>
      <c r="F130" s="40" t="s">
        <v>360</v>
      </c>
      <c r="G130" s="57">
        <v>30563796.600000001</v>
      </c>
      <c r="H130" s="57">
        <v>58877</v>
      </c>
      <c r="I130" s="57">
        <v>452880.29</v>
      </c>
      <c r="J130" s="57">
        <v>0</v>
      </c>
      <c r="K130" s="58">
        <v>0</v>
      </c>
      <c r="L130" s="58">
        <v>31075553.890000001</v>
      </c>
      <c r="M130" s="58">
        <v>0</v>
      </c>
      <c r="N130" s="57">
        <v>4656961.21</v>
      </c>
      <c r="O130" s="57">
        <v>3131066.99</v>
      </c>
      <c r="P130" s="72">
        <v>3708169.36</v>
      </c>
      <c r="Q130" s="57">
        <v>20395.04</v>
      </c>
      <c r="R130" s="57">
        <v>1648913.12</v>
      </c>
      <c r="S130" s="57">
        <v>13239536.060000001</v>
      </c>
      <c r="T130" s="57">
        <v>1313468.8700000001</v>
      </c>
      <c r="U130" s="57">
        <v>0</v>
      </c>
      <c r="V130" s="57">
        <v>0</v>
      </c>
      <c r="W130" s="57">
        <v>958704.75</v>
      </c>
      <c r="X130" s="58">
        <v>2548340.2599999998</v>
      </c>
      <c r="Y130" s="58">
        <v>31225555.66</v>
      </c>
      <c r="Z130" s="59">
        <v>7.5284482671689384E-2</v>
      </c>
      <c r="AA130" s="58">
        <v>2548340.2599999998</v>
      </c>
      <c r="AB130" s="57">
        <v>0</v>
      </c>
      <c r="AC130" s="57">
        <v>0</v>
      </c>
      <c r="AD130" s="58">
        <v>0</v>
      </c>
      <c r="AE130" s="58">
        <v>0</v>
      </c>
      <c r="AF130" s="58">
        <f t="shared" si="39"/>
        <v>0</v>
      </c>
      <c r="AG130" s="58">
        <v>1367124</v>
      </c>
      <c r="AH130" s="57">
        <v>107803.42</v>
      </c>
      <c r="AI130" s="57">
        <v>266490.18</v>
      </c>
      <c r="AJ130" s="58">
        <v>2912</v>
      </c>
      <c r="AK130" s="57">
        <v>204458.96</v>
      </c>
      <c r="AL130" s="57">
        <v>18204.759999999998</v>
      </c>
      <c r="AM130" s="57">
        <v>77051.679999999993</v>
      </c>
      <c r="AN130" s="57">
        <v>8650</v>
      </c>
      <c r="AO130" s="57">
        <v>0</v>
      </c>
      <c r="AP130" s="57">
        <v>0</v>
      </c>
      <c r="AQ130" s="57">
        <v>76126.490000000005</v>
      </c>
      <c r="AR130" s="57">
        <v>19809.150000000001</v>
      </c>
      <c r="AS130" s="57">
        <v>0</v>
      </c>
      <c r="AT130" s="57">
        <v>2860.21</v>
      </c>
      <c r="AU130" s="57">
        <v>13751.88</v>
      </c>
      <c r="AV130" s="57">
        <v>130648.18</v>
      </c>
      <c r="AW130" s="57">
        <v>2295890.91</v>
      </c>
      <c r="AX130" s="57">
        <v>0</v>
      </c>
      <c r="AY130" s="59">
        <f t="shared" si="38"/>
        <v>0</v>
      </c>
      <c r="AZ130" s="58">
        <v>0</v>
      </c>
      <c r="BA130" s="59">
        <v>8.3377739138599014E-2</v>
      </c>
      <c r="BB130" s="57">
        <v>588088.74</v>
      </c>
      <c r="BC130" s="57">
        <v>1717323.4</v>
      </c>
      <c r="BD130" s="58">
        <v>253705</v>
      </c>
      <c r="BE130" s="58">
        <v>0</v>
      </c>
      <c r="BF130" s="58">
        <v>661995.99000000104</v>
      </c>
      <c r="BG130" s="58">
        <v>88023.262500000797</v>
      </c>
      <c r="BH130" s="58">
        <v>0</v>
      </c>
      <c r="BI130" s="58">
        <v>0</v>
      </c>
      <c r="BJ130" s="58">
        <v>0</v>
      </c>
      <c r="BK130" s="58">
        <v>0</v>
      </c>
      <c r="BL130" s="58">
        <v>2063</v>
      </c>
      <c r="BM130" s="58">
        <v>1004</v>
      </c>
      <c r="BN130" s="57">
        <v>0</v>
      </c>
      <c r="BO130" s="57">
        <v>0</v>
      </c>
      <c r="BP130" s="57">
        <v>-29</v>
      </c>
      <c r="BQ130" s="57">
        <v>-18</v>
      </c>
      <c r="BR130" s="57">
        <v>-481</v>
      </c>
      <c r="BS130" s="57">
        <v>-234</v>
      </c>
      <c r="BT130" s="57">
        <v>0</v>
      </c>
      <c r="BU130" s="57">
        <v>0</v>
      </c>
      <c r="BV130" s="57">
        <v>4</v>
      </c>
      <c r="BW130" s="57">
        <v>-418</v>
      </c>
      <c r="BX130" s="57">
        <v>0</v>
      </c>
      <c r="BY130" s="57">
        <v>1891</v>
      </c>
      <c r="BZ130" s="57">
        <v>30</v>
      </c>
      <c r="CA130" s="57">
        <v>43</v>
      </c>
      <c r="CB130" s="57">
        <v>261</v>
      </c>
      <c r="CC130" s="57">
        <v>38</v>
      </c>
      <c r="CD130" s="57">
        <v>109</v>
      </c>
      <c r="CE130" s="57">
        <v>2</v>
      </c>
      <c r="CF130" s="57">
        <v>9</v>
      </c>
    </row>
    <row r="131" spans="1:84" s="48" customFormat="1" ht="15.65" customHeight="1" x14ac:dyDescent="0.35">
      <c r="A131" s="37">
        <v>16</v>
      </c>
      <c r="B131" s="49" t="s">
        <v>371</v>
      </c>
      <c r="C131" s="55" t="s">
        <v>372</v>
      </c>
      <c r="D131" s="40" t="s">
        <v>367</v>
      </c>
      <c r="E131" s="40" t="s">
        <v>289</v>
      </c>
      <c r="F131" s="40" t="s">
        <v>360</v>
      </c>
      <c r="G131" s="57">
        <v>21519116.93</v>
      </c>
      <c r="H131" s="57">
        <v>0</v>
      </c>
      <c r="I131" s="57">
        <v>241440.27000000002</v>
      </c>
      <c r="J131" s="57">
        <v>79829.740000000005</v>
      </c>
      <c r="K131" s="58">
        <v>0</v>
      </c>
      <c r="L131" s="58">
        <v>21840386.940000001</v>
      </c>
      <c r="M131" s="58">
        <v>718468.42</v>
      </c>
      <c r="N131" s="57">
        <v>49971.839999999997</v>
      </c>
      <c r="O131" s="57">
        <v>4804384.17</v>
      </c>
      <c r="P131" s="72">
        <v>2527178.42</v>
      </c>
      <c r="Q131" s="57">
        <v>0</v>
      </c>
      <c r="R131" s="57">
        <v>1949248.07</v>
      </c>
      <c r="S131" s="57">
        <v>8042227.4000000004</v>
      </c>
      <c r="T131" s="57">
        <v>1475490.34</v>
      </c>
      <c r="U131" s="57">
        <v>0</v>
      </c>
      <c r="V131" s="57">
        <v>0</v>
      </c>
      <c r="W131" s="57">
        <v>619176.05000000005</v>
      </c>
      <c r="X131" s="58">
        <v>2220547.6500000004</v>
      </c>
      <c r="Y131" s="58">
        <v>21688223.940000001</v>
      </c>
      <c r="Z131" s="59">
        <v>6.0648644377249081E-2</v>
      </c>
      <c r="AA131" s="58">
        <v>2220547.65</v>
      </c>
      <c r="AB131" s="57">
        <v>0</v>
      </c>
      <c r="AC131" s="57">
        <v>0</v>
      </c>
      <c r="AD131" s="58">
        <v>0</v>
      </c>
      <c r="AE131" s="58">
        <v>0</v>
      </c>
      <c r="AF131" s="58">
        <f t="shared" si="39"/>
        <v>0</v>
      </c>
      <c r="AG131" s="58">
        <v>1039264.4</v>
      </c>
      <c r="AH131" s="57">
        <v>84667.09</v>
      </c>
      <c r="AI131" s="57">
        <v>259579.1</v>
      </c>
      <c r="AJ131" s="58">
        <v>0</v>
      </c>
      <c r="AK131" s="57">
        <v>290930.67</v>
      </c>
      <c r="AL131" s="57">
        <v>25167.05</v>
      </c>
      <c r="AM131" s="57">
        <v>125508.46</v>
      </c>
      <c r="AN131" s="57">
        <v>8650</v>
      </c>
      <c r="AO131" s="57">
        <v>0</v>
      </c>
      <c r="AP131" s="57">
        <v>0</v>
      </c>
      <c r="AQ131" s="57">
        <v>61020.15</v>
      </c>
      <c r="AR131" s="57">
        <v>8605.4500000000007</v>
      </c>
      <c r="AS131" s="57">
        <v>0</v>
      </c>
      <c r="AT131" s="57">
        <v>0</v>
      </c>
      <c r="AU131" s="57">
        <v>4432.51</v>
      </c>
      <c r="AV131" s="57">
        <v>87439.680000000008</v>
      </c>
      <c r="AW131" s="57">
        <v>1995264.56</v>
      </c>
      <c r="AX131" s="57">
        <v>0</v>
      </c>
      <c r="AY131" s="59">
        <f t="shared" si="38"/>
        <v>0</v>
      </c>
      <c r="AZ131" s="58">
        <v>0</v>
      </c>
      <c r="BA131" s="59">
        <v>9.9855609997692482E-2</v>
      </c>
      <c r="BB131" s="57">
        <v>363550.27</v>
      </c>
      <c r="BC131" s="57">
        <v>941555</v>
      </c>
      <c r="BD131" s="58">
        <v>253705</v>
      </c>
      <c r="BE131" s="58">
        <v>0</v>
      </c>
      <c r="BF131" s="58">
        <v>1605246.64</v>
      </c>
      <c r="BG131" s="58">
        <v>1106430.5</v>
      </c>
      <c r="BH131" s="58">
        <v>0</v>
      </c>
      <c r="BI131" s="58">
        <v>0</v>
      </c>
      <c r="BJ131" s="58">
        <v>0</v>
      </c>
      <c r="BK131" s="58">
        <v>0</v>
      </c>
      <c r="BL131" s="58">
        <v>1938</v>
      </c>
      <c r="BM131" s="58">
        <v>798</v>
      </c>
      <c r="BN131" s="57">
        <v>2</v>
      </c>
      <c r="BO131" s="57">
        <v>0</v>
      </c>
      <c r="BP131" s="57">
        <v>-22</v>
      </c>
      <c r="BQ131" s="57">
        <v>-18</v>
      </c>
      <c r="BR131" s="57">
        <v>-358</v>
      </c>
      <c r="BS131" s="57">
        <v>-166</v>
      </c>
      <c r="BT131" s="57">
        <v>0</v>
      </c>
      <c r="BU131" s="57">
        <v>-3</v>
      </c>
      <c r="BV131" s="57">
        <v>-1</v>
      </c>
      <c r="BW131" s="57">
        <v>-430</v>
      </c>
      <c r="BX131" s="57">
        <v>-1</v>
      </c>
      <c r="BY131" s="57">
        <v>1739</v>
      </c>
      <c r="BZ131" s="57">
        <v>10</v>
      </c>
      <c r="CA131" s="57">
        <v>90</v>
      </c>
      <c r="CB131" s="57">
        <v>232</v>
      </c>
      <c r="CC131" s="57">
        <v>23</v>
      </c>
      <c r="CD131" s="57">
        <v>164</v>
      </c>
      <c r="CE131" s="57">
        <v>10</v>
      </c>
      <c r="CF131" s="57">
        <v>0</v>
      </c>
    </row>
    <row r="132" spans="1:84" s="48" customFormat="1" ht="15.65" customHeight="1" x14ac:dyDescent="0.35">
      <c r="A132" s="37">
        <v>16</v>
      </c>
      <c r="B132" s="49" t="s">
        <v>373</v>
      </c>
      <c r="C132" s="55" t="s">
        <v>280</v>
      </c>
      <c r="D132" s="40" t="s">
        <v>374</v>
      </c>
      <c r="E132" s="40" t="s">
        <v>289</v>
      </c>
      <c r="F132" s="40" t="s">
        <v>360</v>
      </c>
      <c r="G132" s="57">
        <v>15188453.32</v>
      </c>
      <c r="H132" s="57">
        <v>-5755.63</v>
      </c>
      <c r="I132" s="57">
        <v>200208.33</v>
      </c>
      <c r="J132" s="57">
        <v>52103.69</v>
      </c>
      <c r="K132" s="58">
        <v>0</v>
      </c>
      <c r="L132" s="58">
        <v>15435009.710000001</v>
      </c>
      <c r="M132" s="58">
        <v>521134.34</v>
      </c>
      <c r="N132" s="57">
        <v>0</v>
      </c>
      <c r="O132" s="57">
        <v>3913669.6</v>
      </c>
      <c r="P132" s="72">
        <v>1375287.63</v>
      </c>
      <c r="Q132" s="57">
        <v>0</v>
      </c>
      <c r="R132" s="57">
        <v>1635681.94</v>
      </c>
      <c r="S132" s="57">
        <v>5549728.3200000003</v>
      </c>
      <c r="T132" s="57">
        <v>1056156</v>
      </c>
      <c r="U132" s="57">
        <v>0</v>
      </c>
      <c r="V132" s="57">
        <v>0</v>
      </c>
      <c r="W132" s="57">
        <v>658668.31000000006</v>
      </c>
      <c r="X132" s="58">
        <v>1570967.74</v>
      </c>
      <c r="Y132" s="58">
        <v>15760159.539999999</v>
      </c>
      <c r="Z132" s="59">
        <v>7.9692412027470197E-2</v>
      </c>
      <c r="AA132" s="58">
        <v>1570967.74</v>
      </c>
      <c r="AB132" s="57">
        <v>0</v>
      </c>
      <c r="AC132" s="57">
        <v>0</v>
      </c>
      <c r="AD132" s="58">
        <v>0</v>
      </c>
      <c r="AE132" s="58">
        <v>0</v>
      </c>
      <c r="AF132" s="58">
        <f t="shared" si="39"/>
        <v>0</v>
      </c>
      <c r="AG132" s="58">
        <v>977577.28</v>
      </c>
      <c r="AH132" s="57">
        <v>74410.97</v>
      </c>
      <c r="AI132" s="57">
        <v>147818.74</v>
      </c>
      <c r="AJ132" s="58">
        <v>0</v>
      </c>
      <c r="AK132" s="57">
        <v>198645.03</v>
      </c>
      <c r="AL132" s="57">
        <v>19099.77</v>
      </c>
      <c r="AM132" s="57">
        <v>92392.87</v>
      </c>
      <c r="AN132" s="57">
        <v>8650</v>
      </c>
      <c r="AO132" s="57">
        <v>0</v>
      </c>
      <c r="AP132" s="57">
        <v>0</v>
      </c>
      <c r="AQ132" s="57">
        <v>33888.29</v>
      </c>
      <c r="AR132" s="57">
        <v>1629.06</v>
      </c>
      <c r="AS132" s="57">
        <v>0</v>
      </c>
      <c r="AT132" s="57">
        <v>5136.7</v>
      </c>
      <c r="AU132" s="57">
        <v>14655.01</v>
      </c>
      <c r="AV132" s="57">
        <v>57820.93</v>
      </c>
      <c r="AW132" s="57">
        <v>1631724.65</v>
      </c>
      <c r="AX132" s="57">
        <v>0</v>
      </c>
      <c r="AY132" s="59">
        <f t="shared" si="38"/>
        <v>0</v>
      </c>
      <c r="AZ132" s="58">
        <v>0</v>
      </c>
      <c r="BA132" s="59">
        <v>0.10000057124351028</v>
      </c>
      <c r="BB132" s="57">
        <v>397571.67</v>
      </c>
      <c r="BC132" s="57">
        <v>812374.13</v>
      </c>
      <c r="BD132" s="58">
        <v>253705</v>
      </c>
      <c r="BE132" s="58">
        <v>0</v>
      </c>
      <c r="BF132" s="58">
        <v>261321.92</v>
      </c>
      <c r="BG132" s="58">
        <v>0</v>
      </c>
      <c r="BH132" s="58">
        <v>0</v>
      </c>
      <c r="BI132" s="58">
        <v>0</v>
      </c>
      <c r="BJ132" s="58">
        <v>0</v>
      </c>
      <c r="BK132" s="58">
        <v>0</v>
      </c>
      <c r="BL132" s="58">
        <v>1343</v>
      </c>
      <c r="BM132" s="58">
        <v>475</v>
      </c>
      <c r="BN132" s="57">
        <v>2</v>
      </c>
      <c r="BO132" s="57">
        <v>-9</v>
      </c>
      <c r="BP132" s="57">
        <v>-16</v>
      </c>
      <c r="BQ132" s="57">
        <v>-14</v>
      </c>
      <c r="BR132" s="57">
        <v>-214</v>
      </c>
      <c r="BS132" s="57">
        <v>-131</v>
      </c>
      <c r="BT132" s="57">
        <v>0</v>
      </c>
      <c r="BU132" s="57">
        <v>0</v>
      </c>
      <c r="BV132" s="57">
        <v>-3</v>
      </c>
      <c r="BW132" s="57">
        <v>-237</v>
      </c>
      <c r="BX132" s="57">
        <v>0</v>
      </c>
      <c r="BY132" s="57">
        <v>1196</v>
      </c>
      <c r="BZ132" s="57">
        <v>2</v>
      </c>
      <c r="CA132" s="57">
        <v>68</v>
      </c>
      <c r="CB132" s="57">
        <v>97</v>
      </c>
      <c r="CC132" s="57">
        <v>14</v>
      </c>
      <c r="CD132" s="57">
        <v>108</v>
      </c>
      <c r="CE132" s="57">
        <v>9</v>
      </c>
      <c r="CF132" s="57">
        <v>12</v>
      </c>
    </row>
    <row r="133" spans="1:84" s="48" customFormat="1" ht="15.65" customHeight="1" x14ac:dyDescent="0.35">
      <c r="A133" s="50">
        <v>17</v>
      </c>
      <c r="B133" s="51" t="s">
        <v>375</v>
      </c>
      <c r="C133" s="55" t="s">
        <v>376</v>
      </c>
      <c r="D133" s="40" t="s">
        <v>377</v>
      </c>
      <c r="E133" s="40" t="s">
        <v>101</v>
      </c>
      <c r="F133" s="40" t="s">
        <v>360</v>
      </c>
      <c r="G133" s="57">
        <v>20065949.199999999</v>
      </c>
      <c r="H133" s="57">
        <v>0</v>
      </c>
      <c r="I133" s="57">
        <v>393343.9</v>
      </c>
      <c r="J133" s="57">
        <v>76752.58</v>
      </c>
      <c r="K133" s="58">
        <v>0</v>
      </c>
      <c r="L133" s="58">
        <v>20536045.68</v>
      </c>
      <c r="M133" s="58">
        <v>517099.94</v>
      </c>
      <c r="N133" s="57">
        <v>4338103.76</v>
      </c>
      <c r="O133" s="57">
        <v>1920330.12</v>
      </c>
      <c r="P133" s="72">
        <v>2997420.12</v>
      </c>
      <c r="Q133" s="57">
        <v>0</v>
      </c>
      <c r="R133" s="57">
        <v>2468752.9</v>
      </c>
      <c r="S133" s="57">
        <v>4956397.41</v>
      </c>
      <c r="T133" s="57">
        <v>1399499.82</v>
      </c>
      <c r="U133" s="57">
        <v>0</v>
      </c>
      <c r="V133" s="57">
        <v>0</v>
      </c>
      <c r="W133" s="57">
        <v>587091.75</v>
      </c>
      <c r="X133" s="58">
        <v>2082187.06</v>
      </c>
      <c r="Y133" s="58">
        <v>20749782.940000001</v>
      </c>
      <c r="Z133" s="59">
        <v>9.0546714331361411E-2</v>
      </c>
      <c r="AA133" s="58">
        <v>2082187.06</v>
      </c>
      <c r="AB133" s="57">
        <v>0</v>
      </c>
      <c r="AC133" s="57">
        <v>0</v>
      </c>
      <c r="AD133" s="58">
        <v>0</v>
      </c>
      <c r="AE133" s="58">
        <v>0</v>
      </c>
      <c r="AF133" s="58">
        <f t="shared" si="39"/>
        <v>0</v>
      </c>
      <c r="AG133" s="58">
        <v>1200338.3600000001</v>
      </c>
      <c r="AH133" s="57">
        <v>94432.55</v>
      </c>
      <c r="AI133" s="57">
        <v>187650.97</v>
      </c>
      <c r="AJ133" s="58">
        <v>0</v>
      </c>
      <c r="AK133" s="57">
        <v>236086.94</v>
      </c>
      <c r="AL133" s="57">
        <v>9463.9</v>
      </c>
      <c r="AM133" s="57">
        <v>145113.9</v>
      </c>
      <c r="AN133" s="57">
        <v>9250</v>
      </c>
      <c r="AO133" s="57">
        <v>11734</v>
      </c>
      <c r="AP133" s="57">
        <v>0</v>
      </c>
      <c r="AQ133" s="57">
        <v>54166.78</v>
      </c>
      <c r="AR133" s="57">
        <v>9998.5300000000007</v>
      </c>
      <c r="AS133" s="57">
        <v>0</v>
      </c>
      <c r="AT133" s="57">
        <v>1325.78</v>
      </c>
      <c r="AU133" s="57">
        <v>23039.32</v>
      </c>
      <c r="AV133" s="57">
        <v>90196.72</v>
      </c>
      <c r="AW133" s="57">
        <v>2072797.75</v>
      </c>
      <c r="AX133" s="57">
        <v>0</v>
      </c>
      <c r="AY133" s="59">
        <f t="shared" si="38"/>
        <v>0</v>
      </c>
      <c r="AZ133" s="58">
        <v>0</v>
      </c>
      <c r="BA133" s="59">
        <v>0.10116028222240352</v>
      </c>
      <c r="BB133" s="57">
        <v>381705.92</v>
      </c>
      <c r="BC133" s="57">
        <v>1435199.55</v>
      </c>
      <c r="BD133" s="58">
        <v>246132</v>
      </c>
      <c r="BE133" s="58">
        <v>0</v>
      </c>
      <c r="BF133" s="58">
        <v>408848.38</v>
      </c>
      <c r="BG133" s="58">
        <v>0</v>
      </c>
      <c r="BH133" s="58">
        <v>0</v>
      </c>
      <c r="BI133" s="58">
        <v>0</v>
      </c>
      <c r="BJ133" s="58">
        <v>0</v>
      </c>
      <c r="BK133" s="58">
        <v>0</v>
      </c>
      <c r="BL133" s="58">
        <v>1441</v>
      </c>
      <c r="BM133" s="58">
        <v>558</v>
      </c>
      <c r="BN133" s="57">
        <v>0</v>
      </c>
      <c r="BO133" s="57">
        <v>0</v>
      </c>
      <c r="BP133" s="57">
        <v>-7</v>
      </c>
      <c r="BQ133" s="57">
        <v>-23</v>
      </c>
      <c r="BR133" s="57">
        <v>-231</v>
      </c>
      <c r="BS133" s="57">
        <v>-104</v>
      </c>
      <c r="BT133" s="57">
        <v>1</v>
      </c>
      <c r="BU133" s="57">
        <v>-2</v>
      </c>
      <c r="BV133" s="57">
        <v>0</v>
      </c>
      <c r="BW133" s="57">
        <v>-407</v>
      </c>
      <c r="BX133" s="57">
        <v>-5</v>
      </c>
      <c r="BY133" s="57">
        <v>1221</v>
      </c>
      <c r="BZ133" s="57">
        <v>23</v>
      </c>
      <c r="CA133" s="57">
        <v>132</v>
      </c>
      <c r="CB133" s="57">
        <v>98</v>
      </c>
      <c r="CC133" s="57">
        <v>24</v>
      </c>
      <c r="CD133" s="57">
        <v>255</v>
      </c>
      <c r="CE133" s="57">
        <v>18</v>
      </c>
      <c r="CF133" s="57">
        <v>12</v>
      </c>
    </row>
    <row r="134" spans="1:84" s="48" customFormat="1" ht="15.65" customHeight="1" x14ac:dyDescent="0.35">
      <c r="A134" s="37">
        <v>17</v>
      </c>
      <c r="B134" s="49" t="s">
        <v>378</v>
      </c>
      <c r="C134" s="55" t="s">
        <v>229</v>
      </c>
      <c r="D134" s="40" t="s">
        <v>379</v>
      </c>
      <c r="E134" s="40" t="s">
        <v>101</v>
      </c>
      <c r="F134" s="40" t="s">
        <v>360</v>
      </c>
      <c r="G134" s="57">
        <v>12641523.57</v>
      </c>
      <c r="H134" s="57">
        <v>0</v>
      </c>
      <c r="I134" s="57">
        <v>203984.42</v>
      </c>
      <c r="J134" s="57">
        <v>0</v>
      </c>
      <c r="K134" s="58">
        <v>0</v>
      </c>
      <c r="L134" s="58">
        <v>12845507.99</v>
      </c>
      <c r="M134" s="58">
        <v>0</v>
      </c>
      <c r="N134" s="57">
        <v>1824049.28</v>
      </c>
      <c r="O134" s="57">
        <v>1890939.39</v>
      </c>
      <c r="P134" s="72">
        <v>1610066.96</v>
      </c>
      <c r="Q134" s="57">
        <v>0</v>
      </c>
      <c r="R134" s="57">
        <v>1272898.6000000001</v>
      </c>
      <c r="S134" s="57">
        <v>3465126.72</v>
      </c>
      <c r="T134" s="57">
        <v>861891.61</v>
      </c>
      <c r="U134" s="57">
        <v>0</v>
      </c>
      <c r="V134" s="57">
        <v>0</v>
      </c>
      <c r="W134" s="57">
        <v>10804.3</v>
      </c>
      <c r="X134" s="58">
        <v>1781539.96</v>
      </c>
      <c r="Y134" s="58">
        <v>12717316.82</v>
      </c>
      <c r="Z134" s="59">
        <v>4.8940454572122274E-2</v>
      </c>
      <c r="AA134" s="58">
        <v>1264162.98</v>
      </c>
      <c r="AB134" s="57">
        <v>0</v>
      </c>
      <c r="AC134" s="57">
        <v>0</v>
      </c>
      <c r="AD134" s="58">
        <v>0</v>
      </c>
      <c r="AE134" s="58">
        <v>131.62</v>
      </c>
      <c r="AF134" s="58">
        <f t="shared" si="39"/>
        <v>131.62</v>
      </c>
      <c r="AG134" s="58">
        <v>688459.57</v>
      </c>
      <c r="AH134" s="57">
        <v>53805.33</v>
      </c>
      <c r="AI134" s="57">
        <v>142245.17000000001</v>
      </c>
      <c r="AJ134" s="58">
        <v>0</v>
      </c>
      <c r="AK134" s="57">
        <v>143148.57999999999</v>
      </c>
      <c r="AL134" s="57">
        <v>4984.1099999999997</v>
      </c>
      <c r="AM134" s="57">
        <v>73841.919999999998</v>
      </c>
      <c r="AN134" s="57">
        <v>8050</v>
      </c>
      <c r="AO134" s="57">
        <v>0</v>
      </c>
      <c r="AP134" s="57">
        <v>0</v>
      </c>
      <c r="AQ134" s="57">
        <v>21149.279999999999</v>
      </c>
      <c r="AR134" s="57">
        <v>1428.41</v>
      </c>
      <c r="AS134" s="57">
        <v>0</v>
      </c>
      <c r="AT134" s="57">
        <v>8863.36</v>
      </c>
      <c r="AU134" s="57">
        <v>15174.82</v>
      </c>
      <c r="AV134" s="57">
        <v>48109.54</v>
      </c>
      <c r="AW134" s="57">
        <v>1209260.0900000001</v>
      </c>
      <c r="AX134" s="57">
        <v>0</v>
      </c>
      <c r="AY134" s="59">
        <f t="shared" si="38"/>
        <v>0</v>
      </c>
      <c r="AZ134" s="58">
        <v>0</v>
      </c>
      <c r="BA134" s="59">
        <v>0.100000840325926</v>
      </c>
      <c r="BB134" s="57">
        <v>392043.07</v>
      </c>
      <c r="BC134" s="57">
        <v>226638.84</v>
      </c>
      <c r="BD134" s="58">
        <v>253705</v>
      </c>
      <c r="BE134" s="58">
        <v>8.7311491370201098E-11</v>
      </c>
      <c r="BF134" s="58">
        <v>240791.15000000101</v>
      </c>
      <c r="BG134" s="58">
        <v>0</v>
      </c>
      <c r="BH134" s="58">
        <v>0</v>
      </c>
      <c r="BI134" s="58">
        <v>0</v>
      </c>
      <c r="BJ134" s="58">
        <v>0</v>
      </c>
      <c r="BK134" s="58">
        <v>0</v>
      </c>
      <c r="BL134" s="58">
        <v>1359</v>
      </c>
      <c r="BM134" s="58">
        <v>378</v>
      </c>
      <c r="BN134" s="57">
        <v>6</v>
      </c>
      <c r="BO134" s="57">
        <v>0</v>
      </c>
      <c r="BP134" s="57">
        <v>-8</v>
      </c>
      <c r="BQ134" s="57">
        <v>-14</v>
      </c>
      <c r="BR134" s="57">
        <v>-172</v>
      </c>
      <c r="BS134" s="57">
        <v>-77</v>
      </c>
      <c r="BT134" s="57">
        <v>0</v>
      </c>
      <c r="BU134" s="57">
        <v>0</v>
      </c>
      <c r="BV134" s="57">
        <v>0</v>
      </c>
      <c r="BW134" s="57">
        <v>-262</v>
      </c>
      <c r="BX134" s="57">
        <v>-2</v>
      </c>
      <c r="BY134" s="57">
        <v>1208</v>
      </c>
      <c r="BZ134" s="57">
        <v>31</v>
      </c>
      <c r="CA134" s="57">
        <v>74</v>
      </c>
      <c r="CB134" s="57">
        <v>54</v>
      </c>
      <c r="CC134" s="57">
        <v>17</v>
      </c>
      <c r="CD134" s="57">
        <v>135</v>
      </c>
      <c r="CE134" s="57">
        <v>1</v>
      </c>
      <c r="CF134" s="57">
        <v>9</v>
      </c>
    </row>
    <row r="135" spans="1:84" s="48" customFormat="1" ht="15.65" customHeight="1" x14ac:dyDescent="0.35">
      <c r="A135" s="37">
        <v>17</v>
      </c>
      <c r="B135" s="49" t="s">
        <v>380</v>
      </c>
      <c r="C135" s="55" t="s">
        <v>229</v>
      </c>
      <c r="D135" s="40" t="s">
        <v>381</v>
      </c>
      <c r="E135" s="40" t="s">
        <v>104</v>
      </c>
      <c r="F135" s="40" t="s">
        <v>360</v>
      </c>
      <c r="G135" s="57">
        <v>30215894.420000002</v>
      </c>
      <c r="H135" s="57">
        <v>0</v>
      </c>
      <c r="I135" s="57">
        <v>1087621.6299999999</v>
      </c>
      <c r="J135" s="57">
        <v>0</v>
      </c>
      <c r="K135" s="58">
        <v>5.66</v>
      </c>
      <c r="L135" s="58">
        <v>31303521.710000001</v>
      </c>
      <c r="M135" s="58">
        <v>0</v>
      </c>
      <c r="N135" s="57">
        <v>7697153.2599999998</v>
      </c>
      <c r="O135" s="57">
        <v>1861349.34</v>
      </c>
      <c r="P135" s="72">
        <v>5651285.4900000002</v>
      </c>
      <c r="Q135" s="57">
        <v>0</v>
      </c>
      <c r="R135" s="57">
        <v>2628536.0699999998</v>
      </c>
      <c r="S135" s="57">
        <v>8855623.0399999991</v>
      </c>
      <c r="T135" s="57">
        <v>1276454.6200000001</v>
      </c>
      <c r="U135" s="57">
        <v>0</v>
      </c>
      <c r="V135" s="57">
        <v>0</v>
      </c>
      <c r="W135" s="57">
        <v>1463309.8</v>
      </c>
      <c r="X135" s="58">
        <v>1825731.3</v>
      </c>
      <c r="Y135" s="58">
        <v>31259442.920000002</v>
      </c>
      <c r="Z135" s="59">
        <v>3.4058761117420865E-2</v>
      </c>
      <c r="AA135" s="58">
        <v>1771023.33</v>
      </c>
      <c r="AB135" s="57">
        <v>0</v>
      </c>
      <c r="AC135" s="57">
        <v>0</v>
      </c>
      <c r="AD135" s="58">
        <v>5.66</v>
      </c>
      <c r="AE135" s="58">
        <v>0.01</v>
      </c>
      <c r="AF135" s="58">
        <f t="shared" si="39"/>
        <v>5.67</v>
      </c>
      <c r="AG135" s="58">
        <v>972611.49</v>
      </c>
      <c r="AH135" s="57">
        <v>74124.490000000005</v>
      </c>
      <c r="AI135" s="57">
        <v>260449.92000000001</v>
      </c>
      <c r="AJ135" s="58">
        <v>0</v>
      </c>
      <c r="AK135" s="57">
        <v>189584.7</v>
      </c>
      <c r="AL135" s="57">
        <v>7542.7</v>
      </c>
      <c r="AM135" s="57">
        <v>98979.25</v>
      </c>
      <c r="AN135" s="57">
        <v>8050</v>
      </c>
      <c r="AO135" s="57">
        <v>0</v>
      </c>
      <c r="AP135" s="57">
        <v>0</v>
      </c>
      <c r="AQ135" s="57">
        <v>60529.850000000006</v>
      </c>
      <c r="AR135" s="57">
        <v>16261.28</v>
      </c>
      <c r="AS135" s="57">
        <v>0</v>
      </c>
      <c r="AT135" s="57">
        <v>10537.96</v>
      </c>
      <c r="AU135" s="57">
        <v>13404.4</v>
      </c>
      <c r="AV135" s="57">
        <v>93377.319999999992</v>
      </c>
      <c r="AW135" s="57">
        <v>1805453.36</v>
      </c>
      <c r="AX135" s="57">
        <v>0</v>
      </c>
      <c r="AY135" s="59">
        <f t="shared" si="38"/>
        <v>0</v>
      </c>
      <c r="AZ135" s="58">
        <v>0</v>
      </c>
      <c r="BA135" s="59">
        <v>5.86123086539432E-2</v>
      </c>
      <c r="BB135" s="57">
        <v>434795.28</v>
      </c>
      <c r="BC135" s="57">
        <v>594320.65</v>
      </c>
      <c r="BD135" s="58">
        <v>253705</v>
      </c>
      <c r="BE135" s="58">
        <v>5.8207660913467401E-11</v>
      </c>
      <c r="BF135" s="58">
        <v>620923.04000000097</v>
      </c>
      <c r="BG135" s="58">
        <v>169559.700000001</v>
      </c>
      <c r="BH135" s="58">
        <v>0</v>
      </c>
      <c r="BI135" s="58">
        <v>0</v>
      </c>
      <c r="BJ135" s="58">
        <v>0</v>
      </c>
      <c r="BK135" s="58">
        <v>0</v>
      </c>
      <c r="BL135" s="58">
        <v>2226</v>
      </c>
      <c r="BM135" s="58">
        <v>869</v>
      </c>
      <c r="BN135" s="57">
        <v>0</v>
      </c>
      <c r="BO135" s="57">
        <v>0</v>
      </c>
      <c r="BP135" s="57">
        <v>-27</v>
      </c>
      <c r="BQ135" s="57">
        <v>-62</v>
      </c>
      <c r="BR135" s="57">
        <v>-337</v>
      </c>
      <c r="BS135" s="57">
        <v>-200</v>
      </c>
      <c r="BT135" s="57">
        <v>0</v>
      </c>
      <c r="BU135" s="57">
        <v>0</v>
      </c>
      <c r="BV135" s="57">
        <v>44</v>
      </c>
      <c r="BW135" s="57">
        <v>-487</v>
      </c>
      <c r="BX135" s="57">
        <v>-1</v>
      </c>
      <c r="BY135" s="57">
        <v>2025</v>
      </c>
      <c r="BZ135" s="57">
        <v>6</v>
      </c>
      <c r="CA135" s="57">
        <v>45</v>
      </c>
      <c r="CB135" s="57">
        <v>203</v>
      </c>
      <c r="CC135" s="57">
        <v>40</v>
      </c>
      <c r="CD135" s="57">
        <v>224</v>
      </c>
      <c r="CE135" s="57">
        <v>19</v>
      </c>
      <c r="CF135" s="57">
        <v>1</v>
      </c>
    </row>
    <row r="136" spans="1:84" s="48" customFormat="1" ht="15.65" customHeight="1" x14ac:dyDescent="0.35">
      <c r="A136" s="37">
        <v>17</v>
      </c>
      <c r="B136" s="49" t="s">
        <v>382</v>
      </c>
      <c r="C136" s="55" t="s">
        <v>383</v>
      </c>
      <c r="D136" s="40" t="s">
        <v>384</v>
      </c>
      <c r="E136" s="40" t="s">
        <v>101</v>
      </c>
      <c r="F136" s="40" t="s">
        <v>360</v>
      </c>
      <c r="G136" s="57">
        <v>22906510.710000001</v>
      </c>
      <c r="H136" s="57">
        <v>2573.99999999997</v>
      </c>
      <c r="I136" s="57">
        <v>1425480.34</v>
      </c>
      <c r="J136" s="57">
        <v>0</v>
      </c>
      <c r="K136" s="58">
        <v>3342.34</v>
      </c>
      <c r="L136" s="58">
        <v>24337907.390000001</v>
      </c>
      <c r="M136" s="58">
        <v>0</v>
      </c>
      <c r="N136" s="57">
        <v>1705495.92</v>
      </c>
      <c r="O136" s="57">
        <v>3612000.42</v>
      </c>
      <c r="P136" s="72">
        <v>4828361.09</v>
      </c>
      <c r="Q136" s="57">
        <v>0</v>
      </c>
      <c r="R136" s="57">
        <v>2997628</v>
      </c>
      <c r="S136" s="57">
        <v>4809221.28</v>
      </c>
      <c r="T136" s="57">
        <v>2573913.65</v>
      </c>
      <c r="U136" s="57">
        <v>0</v>
      </c>
      <c r="V136" s="57">
        <v>0</v>
      </c>
      <c r="W136" s="57">
        <v>1503352.22</v>
      </c>
      <c r="X136" s="58">
        <v>2292276.84</v>
      </c>
      <c r="Y136" s="58">
        <v>24322249.420000002</v>
      </c>
      <c r="Z136" s="59">
        <v>8.8863345950760148E-2</v>
      </c>
      <c r="AA136" s="58">
        <v>2288934.5</v>
      </c>
      <c r="AB136" s="57">
        <v>0</v>
      </c>
      <c r="AC136" s="57">
        <v>0</v>
      </c>
      <c r="AD136" s="58">
        <v>3342.34</v>
      </c>
      <c r="AE136" s="58">
        <v>0</v>
      </c>
      <c r="AF136" s="58">
        <f t="shared" si="39"/>
        <v>3342.34</v>
      </c>
      <c r="AG136" s="58">
        <v>1256238.97</v>
      </c>
      <c r="AH136" s="57">
        <v>92337.25</v>
      </c>
      <c r="AI136" s="57">
        <v>202648.71</v>
      </c>
      <c r="AJ136" s="58">
        <v>0</v>
      </c>
      <c r="AK136" s="57">
        <v>208177.19</v>
      </c>
      <c r="AL136" s="57">
        <v>0</v>
      </c>
      <c r="AM136" s="57">
        <v>138794.44</v>
      </c>
      <c r="AN136" s="57">
        <v>9250</v>
      </c>
      <c r="AO136" s="57">
        <v>773.85</v>
      </c>
      <c r="AP136" s="57">
        <v>0</v>
      </c>
      <c r="AQ136" s="57">
        <v>67487.63</v>
      </c>
      <c r="AR136" s="57">
        <v>886.99</v>
      </c>
      <c r="AS136" s="57">
        <v>0</v>
      </c>
      <c r="AT136" s="57">
        <v>0</v>
      </c>
      <c r="AU136" s="57">
        <v>262.82</v>
      </c>
      <c r="AV136" s="57">
        <v>141528.51</v>
      </c>
      <c r="AW136" s="57">
        <v>2118386.36</v>
      </c>
      <c r="AX136" s="57">
        <v>0</v>
      </c>
      <c r="AY136" s="59">
        <f t="shared" si="38"/>
        <v>0</v>
      </c>
      <c r="AZ136" s="58">
        <v>0</v>
      </c>
      <c r="BA136" s="59">
        <v>9.9925061873380364E-2</v>
      </c>
      <c r="BB136" s="57">
        <v>517286.51</v>
      </c>
      <c r="BC136" s="57">
        <v>1518491.41</v>
      </c>
      <c r="BD136" s="58">
        <v>253705</v>
      </c>
      <c r="BE136" s="58">
        <v>2.91038304567337E-11</v>
      </c>
      <c r="BF136" s="58">
        <v>1358729.37</v>
      </c>
      <c r="BG136" s="58">
        <v>829132.78000000096</v>
      </c>
      <c r="BH136" s="58">
        <v>0</v>
      </c>
      <c r="BI136" s="58">
        <v>0</v>
      </c>
      <c r="BJ136" s="58">
        <v>0</v>
      </c>
      <c r="BK136" s="58">
        <v>0</v>
      </c>
      <c r="BL136" s="58">
        <v>2955</v>
      </c>
      <c r="BM136" s="58">
        <v>646</v>
      </c>
      <c r="BN136" s="57">
        <v>0</v>
      </c>
      <c r="BO136" s="57">
        <v>0</v>
      </c>
      <c r="BP136" s="57">
        <v>-7</v>
      </c>
      <c r="BQ136" s="57">
        <v>-14</v>
      </c>
      <c r="BR136" s="57">
        <v>-133</v>
      </c>
      <c r="BS136" s="57">
        <v>-140</v>
      </c>
      <c r="BT136" s="57">
        <v>0</v>
      </c>
      <c r="BU136" s="57">
        <v>0</v>
      </c>
      <c r="BV136" s="57">
        <v>2</v>
      </c>
      <c r="BW136" s="57">
        <v>-684</v>
      </c>
      <c r="BX136" s="57">
        <v>-4</v>
      </c>
      <c r="BY136" s="57">
        <v>2621</v>
      </c>
      <c r="BZ136" s="57">
        <v>0</v>
      </c>
      <c r="CA136" s="57">
        <v>42</v>
      </c>
      <c r="CB136" s="57">
        <v>99</v>
      </c>
      <c r="CC136" s="57">
        <v>27</v>
      </c>
      <c r="CD136" s="57">
        <v>480</v>
      </c>
      <c r="CE136" s="57">
        <v>64</v>
      </c>
      <c r="CF136" s="57">
        <v>13</v>
      </c>
    </row>
    <row r="137" spans="1:84" s="48" customFormat="1" ht="15.65" customHeight="1" x14ac:dyDescent="0.35">
      <c r="A137" s="50">
        <v>17</v>
      </c>
      <c r="B137" s="51" t="s">
        <v>561</v>
      </c>
      <c r="C137" s="55" t="s">
        <v>304</v>
      </c>
      <c r="D137" s="40" t="s">
        <v>385</v>
      </c>
      <c r="E137" s="40" t="s">
        <v>104</v>
      </c>
      <c r="F137" s="40" t="s">
        <v>360</v>
      </c>
      <c r="G137" s="57">
        <v>16038445.49</v>
      </c>
      <c r="H137" s="57">
        <v>64242.71</v>
      </c>
      <c r="I137" s="57">
        <v>256904.2</v>
      </c>
      <c r="J137" s="57">
        <v>0</v>
      </c>
      <c r="K137" s="58">
        <v>0</v>
      </c>
      <c r="L137" s="58">
        <v>16359592.4</v>
      </c>
      <c r="M137" s="58">
        <v>0</v>
      </c>
      <c r="N137" s="57">
        <v>4193262.7</v>
      </c>
      <c r="O137" s="57">
        <v>1128356.4099999999</v>
      </c>
      <c r="P137" s="72">
        <v>2921890.97</v>
      </c>
      <c r="Q137" s="57">
        <v>0</v>
      </c>
      <c r="R137" s="57">
        <v>1351970.78</v>
      </c>
      <c r="S137" s="57">
        <v>4338496.97</v>
      </c>
      <c r="T137" s="57">
        <v>544595.53</v>
      </c>
      <c r="U137" s="57">
        <v>0</v>
      </c>
      <c r="V137" s="57">
        <v>0</v>
      </c>
      <c r="W137" s="57">
        <v>458337.45</v>
      </c>
      <c r="X137" s="58">
        <v>1336763.8600000001</v>
      </c>
      <c r="Y137" s="58">
        <v>16273674.67</v>
      </c>
      <c r="Z137" s="59">
        <v>4.1585504338338304E-2</v>
      </c>
      <c r="AA137" s="58">
        <v>1320426.78</v>
      </c>
      <c r="AB137" s="57">
        <v>0</v>
      </c>
      <c r="AC137" s="57">
        <v>0</v>
      </c>
      <c r="AD137" s="58">
        <v>0</v>
      </c>
      <c r="AE137" s="58">
        <v>0</v>
      </c>
      <c r="AF137" s="58">
        <f>SUM(AD137:AE137)</f>
        <v>0</v>
      </c>
      <c r="AG137" s="58">
        <v>593638.35</v>
      </c>
      <c r="AH137" s="57">
        <v>45588.15</v>
      </c>
      <c r="AI137" s="57">
        <v>136670.34</v>
      </c>
      <c r="AJ137" s="58">
        <v>0</v>
      </c>
      <c r="AK137" s="57">
        <v>61785.64</v>
      </c>
      <c r="AL137" s="57">
        <v>5990.15</v>
      </c>
      <c r="AM137" s="57">
        <v>59723.94</v>
      </c>
      <c r="AN137" s="57">
        <v>7150</v>
      </c>
      <c r="AO137" s="57">
        <v>81174.320000000007</v>
      </c>
      <c r="AP137" s="57">
        <v>0</v>
      </c>
      <c r="AQ137" s="57">
        <v>31823.449999999997</v>
      </c>
      <c r="AR137" s="57">
        <v>2311.66</v>
      </c>
      <c r="AS137" s="57">
        <v>0</v>
      </c>
      <c r="AT137" s="57">
        <v>2227.5</v>
      </c>
      <c r="AU137" s="57">
        <v>654.9</v>
      </c>
      <c r="AV137" s="57">
        <v>116158.64</v>
      </c>
      <c r="AW137" s="57">
        <v>1144897.04</v>
      </c>
      <c r="AX137" s="57">
        <v>0</v>
      </c>
      <c r="AY137" s="59">
        <f>AX137/AW137</f>
        <v>0</v>
      </c>
      <c r="AZ137" s="58">
        <v>0</v>
      </c>
      <c r="BA137" s="59">
        <v>8.2328850437736537E-2</v>
      </c>
      <c r="BB137" s="57">
        <v>296736.77</v>
      </c>
      <c r="BC137" s="57">
        <v>372901.64</v>
      </c>
      <c r="BD137" s="58">
        <v>232562.88</v>
      </c>
      <c r="BE137" s="58">
        <v>0</v>
      </c>
      <c r="BF137" s="58">
        <v>864596.61</v>
      </c>
      <c r="BG137" s="58">
        <v>0</v>
      </c>
      <c r="BH137" s="58">
        <v>0</v>
      </c>
      <c r="BI137" s="58">
        <v>0</v>
      </c>
      <c r="BJ137" s="58">
        <f>SUM(BH137:BI137)</f>
        <v>0</v>
      </c>
      <c r="BK137" s="58">
        <v>0</v>
      </c>
      <c r="BL137" s="58">
        <v>1244</v>
      </c>
      <c r="BM137" s="58">
        <v>388</v>
      </c>
      <c r="BN137" s="57">
        <v>0</v>
      </c>
      <c r="BO137" s="57">
        <v>2</v>
      </c>
      <c r="BP137" s="57">
        <v>-5</v>
      </c>
      <c r="BQ137" s="57">
        <v>-28</v>
      </c>
      <c r="BR137" s="57">
        <v>-146</v>
      </c>
      <c r="BS137" s="57">
        <v>-91</v>
      </c>
      <c r="BT137" s="57">
        <v>0</v>
      </c>
      <c r="BU137" s="57">
        <v>-2</v>
      </c>
      <c r="BV137" s="57">
        <v>23</v>
      </c>
      <c r="BW137" s="57">
        <v>-256</v>
      </c>
      <c r="BX137" s="57">
        <v>-1</v>
      </c>
      <c r="BY137" s="57">
        <v>1128</v>
      </c>
      <c r="BZ137" s="57">
        <v>3</v>
      </c>
      <c r="CA137" s="57">
        <v>18</v>
      </c>
      <c r="CB137" s="57">
        <v>87</v>
      </c>
      <c r="CC137" s="57">
        <v>25</v>
      </c>
      <c r="CD137" s="57">
        <v>129</v>
      </c>
      <c r="CE137" s="57">
        <v>11</v>
      </c>
      <c r="CF137" s="57">
        <v>4</v>
      </c>
    </row>
    <row r="138" spans="1:84" s="48" customFormat="1" ht="15.65" customHeight="1" x14ac:dyDescent="0.35">
      <c r="A138" s="37">
        <v>17</v>
      </c>
      <c r="B138" s="49" t="s">
        <v>386</v>
      </c>
      <c r="C138" s="55" t="s">
        <v>347</v>
      </c>
      <c r="D138" s="40" t="s">
        <v>387</v>
      </c>
      <c r="E138" s="40" t="s">
        <v>86</v>
      </c>
      <c r="F138" s="40" t="s">
        <v>388</v>
      </c>
      <c r="G138" s="57">
        <v>11024412.199999999</v>
      </c>
      <c r="H138" s="57">
        <v>0</v>
      </c>
      <c r="I138" s="57">
        <v>558549.84</v>
      </c>
      <c r="J138" s="57">
        <v>0</v>
      </c>
      <c r="K138" s="58">
        <v>0</v>
      </c>
      <c r="L138" s="58">
        <v>11582962.039999999</v>
      </c>
      <c r="M138" s="58">
        <v>0</v>
      </c>
      <c r="N138" s="57">
        <v>2915923.21</v>
      </c>
      <c r="O138" s="57">
        <v>853839.85</v>
      </c>
      <c r="P138" s="72">
        <v>1208529.73</v>
      </c>
      <c r="Q138" s="57">
        <v>0</v>
      </c>
      <c r="R138" s="57">
        <v>795735.75</v>
      </c>
      <c r="S138" s="57">
        <v>2960786.79</v>
      </c>
      <c r="T138" s="57">
        <v>1137997.47</v>
      </c>
      <c r="U138" s="57">
        <v>0</v>
      </c>
      <c r="V138" s="57">
        <v>0</v>
      </c>
      <c r="W138" s="57">
        <v>833686.13</v>
      </c>
      <c r="X138" s="58">
        <v>1414617.09</v>
      </c>
      <c r="Y138" s="58">
        <v>12121116.02</v>
      </c>
      <c r="Z138" s="59">
        <v>0.16458094790759004</v>
      </c>
      <c r="AA138" s="58">
        <v>1091937.57</v>
      </c>
      <c r="AB138" s="57">
        <v>0</v>
      </c>
      <c r="AC138" s="57">
        <v>0</v>
      </c>
      <c r="AD138" s="58">
        <v>0</v>
      </c>
      <c r="AE138" s="58">
        <v>344.38</v>
      </c>
      <c r="AF138" s="58">
        <f>SUM(AD138:AE138)</f>
        <v>344.38</v>
      </c>
      <c r="AG138" s="58">
        <v>566120.78</v>
      </c>
      <c r="AH138" s="57">
        <v>44570.23</v>
      </c>
      <c r="AI138" s="57">
        <v>44540.95</v>
      </c>
      <c r="AJ138" s="58">
        <v>0</v>
      </c>
      <c r="AK138" s="57">
        <v>62362.16</v>
      </c>
      <c r="AL138" s="57">
        <v>5829.83</v>
      </c>
      <c r="AM138" s="57">
        <v>60464.07</v>
      </c>
      <c r="AN138" s="57">
        <v>8050</v>
      </c>
      <c r="AO138" s="57">
        <v>36878.230000000003</v>
      </c>
      <c r="AP138" s="57">
        <v>20980.49</v>
      </c>
      <c r="AQ138" s="57">
        <v>21354.44</v>
      </c>
      <c r="AR138" s="57">
        <v>6532.26</v>
      </c>
      <c r="AS138" s="57">
        <v>0</v>
      </c>
      <c r="AT138" s="57">
        <v>0</v>
      </c>
      <c r="AU138" s="57">
        <v>624.80999999999995</v>
      </c>
      <c r="AV138" s="57">
        <v>77150.97</v>
      </c>
      <c r="AW138" s="57">
        <v>955459.22</v>
      </c>
      <c r="AX138" s="57">
        <v>0</v>
      </c>
      <c r="AY138" s="59">
        <f>AX138/AW138</f>
        <v>0</v>
      </c>
      <c r="AZ138" s="58">
        <v>0</v>
      </c>
      <c r="BA138" s="59">
        <v>9.9047237185126313E-2</v>
      </c>
      <c r="BB138" s="57">
        <v>541167.78</v>
      </c>
      <c r="BC138" s="57">
        <v>1273240.43</v>
      </c>
      <c r="BD138" s="58">
        <v>253705</v>
      </c>
      <c r="BE138" s="58">
        <v>2.91038304567337E-11</v>
      </c>
      <c r="BF138" s="58">
        <v>304643.49</v>
      </c>
      <c r="BG138" s="58">
        <v>65778.684999999503</v>
      </c>
      <c r="BH138" s="58">
        <v>0</v>
      </c>
      <c r="BI138" s="58">
        <v>0</v>
      </c>
      <c r="BJ138" s="58">
        <v>0</v>
      </c>
      <c r="BK138" s="58">
        <v>0</v>
      </c>
      <c r="BL138" s="58">
        <v>992</v>
      </c>
      <c r="BM138" s="58">
        <v>526</v>
      </c>
      <c r="BN138" s="57">
        <v>0</v>
      </c>
      <c r="BO138" s="57">
        <v>0</v>
      </c>
      <c r="BP138" s="57">
        <v>-15</v>
      </c>
      <c r="BQ138" s="57">
        <v>-11</v>
      </c>
      <c r="BR138" s="57">
        <v>-173</v>
      </c>
      <c r="BS138" s="57">
        <v>-86</v>
      </c>
      <c r="BT138" s="57">
        <v>0</v>
      </c>
      <c r="BU138" s="57">
        <v>-35</v>
      </c>
      <c r="BV138" s="57">
        <v>3</v>
      </c>
      <c r="BW138" s="57">
        <v>-176</v>
      </c>
      <c r="BX138" s="57">
        <v>0</v>
      </c>
      <c r="BY138" s="57">
        <v>1025</v>
      </c>
      <c r="BZ138" s="57">
        <v>26</v>
      </c>
      <c r="CA138" s="57">
        <v>25</v>
      </c>
      <c r="CB138" s="57">
        <v>59</v>
      </c>
      <c r="CC138" s="57">
        <v>8</v>
      </c>
      <c r="CD138" s="57">
        <v>101</v>
      </c>
      <c r="CE138" s="57">
        <v>6</v>
      </c>
      <c r="CF138" s="57">
        <v>2</v>
      </c>
    </row>
    <row r="139" spans="1:84" s="48" customFormat="1" ht="15.65" customHeight="1" x14ac:dyDescent="0.35">
      <c r="A139" s="37">
        <v>17</v>
      </c>
      <c r="B139" s="49" t="s">
        <v>313</v>
      </c>
      <c r="C139" s="55" t="s">
        <v>106</v>
      </c>
      <c r="D139" s="40" t="s">
        <v>389</v>
      </c>
      <c r="E139" s="40" t="s">
        <v>104</v>
      </c>
      <c r="F139" s="40" t="s">
        <v>360</v>
      </c>
      <c r="G139" s="57">
        <v>14818631.65</v>
      </c>
      <c r="H139" s="57">
        <v>0</v>
      </c>
      <c r="I139" s="57">
        <v>380145.86</v>
      </c>
      <c r="J139" s="57">
        <v>0</v>
      </c>
      <c r="K139" s="58">
        <v>0</v>
      </c>
      <c r="L139" s="58">
        <v>15198777.51</v>
      </c>
      <c r="M139" s="58">
        <v>0</v>
      </c>
      <c r="N139" s="57">
        <v>3847260.26</v>
      </c>
      <c r="O139" s="57">
        <v>937590.57</v>
      </c>
      <c r="P139" s="72">
        <v>2417260.85</v>
      </c>
      <c r="Q139" s="57">
        <v>316.68</v>
      </c>
      <c r="R139" s="57">
        <v>1148230.1299999999</v>
      </c>
      <c r="S139" s="57">
        <v>4737869.49</v>
      </c>
      <c r="T139" s="57">
        <v>613850.15</v>
      </c>
      <c r="U139" s="57">
        <v>0</v>
      </c>
      <c r="V139" s="57">
        <v>0</v>
      </c>
      <c r="W139" s="57">
        <v>478961.72</v>
      </c>
      <c r="X139" s="58">
        <v>1111395.26</v>
      </c>
      <c r="Y139" s="58">
        <v>15292735.109999999</v>
      </c>
      <c r="Z139" s="59">
        <v>5.4824925080042525E-2</v>
      </c>
      <c r="AA139" s="58">
        <v>1111395.26</v>
      </c>
      <c r="AB139" s="57">
        <v>0</v>
      </c>
      <c r="AC139" s="57">
        <v>0</v>
      </c>
      <c r="AD139" s="58">
        <v>0</v>
      </c>
      <c r="AE139" s="58">
        <v>0</v>
      </c>
      <c r="AF139" s="58">
        <f>SUM(AD139:AE139)</f>
        <v>0</v>
      </c>
      <c r="AG139" s="58">
        <v>186475.09</v>
      </c>
      <c r="AH139" s="57">
        <v>14265.39</v>
      </c>
      <c r="AI139" s="57">
        <v>27125.55</v>
      </c>
      <c r="AJ139" s="58">
        <v>0</v>
      </c>
      <c r="AK139" s="57">
        <v>39819.61</v>
      </c>
      <c r="AL139" s="57">
        <v>6592.25</v>
      </c>
      <c r="AM139" s="57">
        <v>21742.05</v>
      </c>
      <c r="AN139" s="57">
        <v>4025</v>
      </c>
      <c r="AO139" s="57">
        <v>17210.52</v>
      </c>
      <c r="AP139" s="57">
        <v>0</v>
      </c>
      <c r="AQ139" s="57">
        <v>16287.949999999999</v>
      </c>
      <c r="AR139" s="57">
        <v>200</v>
      </c>
      <c r="AS139" s="57">
        <v>0</v>
      </c>
      <c r="AT139" s="57">
        <v>0</v>
      </c>
      <c r="AU139" s="57">
        <v>0</v>
      </c>
      <c r="AV139" s="57">
        <v>71322.39</v>
      </c>
      <c r="AW139" s="57">
        <v>405065.8</v>
      </c>
      <c r="AX139" s="57">
        <v>0</v>
      </c>
      <c r="AY139" s="59">
        <f>AX139/AW139</f>
        <v>0</v>
      </c>
      <c r="AZ139" s="58">
        <v>0</v>
      </c>
      <c r="BA139" s="59">
        <v>7.4999857358624605E-2</v>
      </c>
      <c r="BB139" s="57">
        <v>142547.76999999999</v>
      </c>
      <c r="BC139" s="57">
        <v>669882.6</v>
      </c>
      <c r="BD139" s="58">
        <v>253705</v>
      </c>
      <c r="BE139" s="58">
        <v>0</v>
      </c>
      <c r="BF139" s="58">
        <v>529528.11</v>
      </c>
      <c r="BG139" s="58">
        <v>238045.80249999999</v>
      </c>
      <c r="BH139" s="58">
        <v>0</v>
      </c>
      <c r="BI139" s="58">
        <v>0</v>
      </c>
      <c r="BJ139" s="58">
        <f>SUM(BH139:BI139)</f>
        <v>0</v>
      </c>
      <c r="BK139" s="58">
        <v>0</v>
      </c>
      <c r="BL139" s="58">
        <v>1054</v>
      </c>
      <c r="BM139" s="58">
        <v>406</v>
      </c>
      <c r="BN139" s="57">
        <v>0</v>
      </c>
      <c r="BO139" s="57">
        <v>0</v>
      </c>
      <c r="BP139" s="57">
        <v>-7</v>
      </c>
      <c r="BQ139" s="57">
        <v>-6</v>
      </c>
      <c r="BR139" s="57">
        <v>-226</v>
      </c>
      <c r="BS139" s="57">
        <v>-95</v>
      </c>
      <c r="BT139" s="57">
        <v>1</v>
      </c>
      <c r="BU139" s="57">
        <v>0</v>
      </c>
      <c r="BV139" s="57">
        <v>1</v>
      </c>
      <c r="BW139" s="57">
        <v>-217</v>
      </c>
      <c r="BX139" s="57">
        <v>-1</v>
      </c>
      <c r="BY139" s="57">
        <v>910</v>
      </c>
      <c r="BZ139" s="57">
        <v>0</v>
      </c>
      <c r="CA139" s="57">
        <v>7</v>
      </c>
      <c r="CB139" s="57">
        <v>89</v>
      </c>
      <c r="CC139" s="57">
        <v>19</v>
      </c>
      <c r="CD139" s="57">
        <v>89</v>
      </c>
      <c r="CE139" s="57">
        <v>14</v>
      </c>
      <c r="CF139" s="57">
        <v>6</v>
      </c>
    </row>
    <row r="140" spans="1:84" s="48" customFormat="1" ht="15.65" customHeight="1" x14ac:dyDescent="0.35">
      <c r="A140" s="41">
        <v>17</v>
      </c>
      <c r="B140" s="42" t="s">
        <v>390</v>
      </c>
      <c r="C140" s="55" t="s">
        <v>138</v>
      </c>
      <c r="D140" s="43" t="s">
        <v>391</v>
      </c>
      <c r="E140" s="44" t="s">
        <v>86</v>
      </c>
      <c r="F140" s="43" t="s">
        <v>388</v>
      </c>
      <c r="G140" s="57">
        <v>6748294.2400000002</v>
      </c>
      <c r="H140" s="57">
        <v>0</v>
      </c>
      <c r="I140" s="57">
        <v>0</v>
      </c>
      <c r="J140" s="57">
        <v>0</v>
      </c>
      <c r="K140" s="58">
        <v>0</v>
      </c>
      <c r="L140" s="58">
        <v>6748294.2400000002</v>
      </c>
      <c r="M140" s="58">
        <v>0</v>
      </c>
      <c r="N140" s="57">
        <v>1059730.52</v>
      </c>
      <c r="O140" s="57">
        <v>255345.76</v>
      </c>
      <c r="P140" s="72">
        <v>648170.74</v>
      </c>
      <c r="Q140" s="57">
        <v>0</v>
      </c>
      <c r="R140" s="57">
        <v>590430.44999999995</v>
      </c>
      <c r="S140" s="57">
        <v>2785934.93</v>
      </c>
      <c r="T140" s="57">
        <v>642834.21</v>
      </c>
      <c r="U140" s="57">
        <v>0</v>
      </c>
      <c r="V140" s="57">
        <v>0</v>
      </c>
      <c r="W140" s="57">
        <v>92291.69</v>
      </c>
      <c r="X140" s="58">
        <v>682139.66999999993</v>
      </c>
      <c r="Y140" s="58">
        <v>6756877.9699999997</v>
      </c>
      <c r="Z140" s="59">
        <v>5.168304872254622E-2</v>
      </c>
      <c r="AA140" s="58">
        <v>670111.56999999995</v>
      </c>
      <c r="AB140" s="57">
        <v>0</v>
      </c>
      <c r="AC140" s="57">
        <v>0</v>
      </c>
      <c r="AD140" s="58">
        <v>0</v>
      </c>
      <c r="AE140" s="58">
        <v>0</v>
      </c>
      <c r="AF140" s="58">
        <f t="shared" ref="AF140:AF159" si="40">SUM(AD140:AE140)</f>
        <v>0</v>
      </c>
      <c r="AG140" s="58">
        <v>326060.46000000002</v>
      </c>
      <c r="AH140" s="57">
        <v>25153.61</v>
      </c>
      <c r="AI140" s="57">
        <v>64414.559999999998</v>
      </c>
      <c r="AJ140" s="58">
        <v>0</v>
      </c>
      <c r="AK140" s="57">
        <v>39517.879999999997</v>
      </c>
      <c r="AL140" s="57">
        <v>0</v>
      </c>
      <c r="AM140" s="57">
        <v>26203.06</v>
      </c>
      <c r="AN140" s="57">
        <v>7150</v>
      </c>
      <c r="AO140" s="57">
        <v>2125</v>
      </c>
      <c r="AP140" s="57">
        <v>4500</v>
      </c>
      <c r="AQ140" s="57">
        <v>14500.35</v>
      </c>
      <c r="AR140" s="57">
        <v>0</v>
      </c>
      <c r="AS140" s="57">
        <v>0</v>
      </c>
      <c r="AT140" s="57">
        <v>2258.34</v>
      </c>
      <c r="AU140" s="57">
        <v>9279.2900000000009</v>
      </c>
      <c r="AV140" s="57">
        <v>28914.25</v>
      </c>
      <c r="AW140" s="57">
        <v>550076.80000000005</v>
      </c>
      <c r="AX140" s="57">
        <v>0</v>
      </c>
      <c r="AY140" s="59">
        <f t="shared" ref="AY140:AY159" si="41">AX140/AW140</f>
        <v>0</v>
      </c>
      <c r="AZ140" s="58">
        <v>0</v>
      </c>
      <c r="BA140" s="59">
        <v>9.9300881995921964E-2</v>
      </c>
      <c r="BB140" s="57">
        <v>117510.12</v>
      </c>
      <c r="BC140" s="57">
        <v>231262.3</v>
      </c>
      <c r="BD140" s="58">
        <v>253703.25</v>
      </c>
      <c r="BE140" s="58">
        <v>0</v>
      </c>
      <c r="BF140" s="58">
        <v>62741.769999999902</v>
      </c>
      <c r="BG140" s="58">
        <v>0</v>
      </c>
      <c r="BH140" s="58">
        <v>0</v>
      </c>
      <c r="BI140" s="58">
        <v>0</v>
      </c>
      <c r="BJ140" s="58">
        <v>0</v>
      </c>
      <c r="BK140" s="58">
        <v>0</v>
      </c>
      <c r="BL140" s="58">
        <v>738</v>
      </c>
      <c r="BM140" s="58">
        <v>236</v>
      </c>
      <c r="BN140" s="57">
        <v>0</v>
      </c>
      <c r="BO140" s="57">
        <v>0</v>
      </c>
      <c r="BP140" s="57">
        <v>-8</v>
      </c>
      <c r="BQ140" s="57">
        <v>-17</v>
      </c>
      <c r="BR140" s="57">
        <v>-48</v>
      </c>
      <c r="BS140" s="57">
        <v>-54</v>
      </c>
      <c r="BT140" s="57">
        <v>0</v>
      </c>
      <c r="BU140" s="57">
        <v>0</v>
      </c>
      <c r="BV140" s="57">
        <v>5</v>
      </c>
      <c r="BW140" s="57">
        <v>-135</v>
      </c>
      <c r="BX140" s="57">
        <v>0</v>
      </c>
      <c r="BY140" s="57">
        <v>717</v>
      </c>
      <c r="BZ140" s="57">
        <v>0</v>
      </c>
      <c r="CA140" s="57">
        <v>23</v>
      </c>
      <c r="CB140" s="57">
        <v>65</v>
      </c>
      <c r="CC140" s="57">
        <v>19</v>
      </c>
      <c r="CD140" s="57">
        <v>47</v>
      </c>
      <c r="CE140" s="57">
        <v>3</v>
      </c>
      <c r="CF140" s="57">
        <v>2</v>
      </c>
    </row>
    <row r="141" spans="1:84" s="48" customFormat="1" ht="15.65" customHeight="1" x14ac:dyDescent="0.35">
      <c r="A141" s="41">
        <v>17</v>
      </c>
      <c r="B141" s="42" t="s">
        <v>392</v>
      </c>
      <c r="C141" s="55" t="s">
        <v>393</v>
      </c>
      <c r="D141" s="43" t="s">
        <v>387</v>
      </c>
      <c r="E141" s="44" t="s">
        <v>86</v>
      </c>
      <c r="F141" s="43" t="s">
        <v>388</v>
      </c>
      <c r="G141" s="57">
        <v>11102518.199999999</v>
      </c>
      <c r="H141" s="57">
        <v>0</v>
      </c>
      <c r="I141" s="57">
        <v>177388.39</v>
      </c>
      <c r="J141" s="57">
        <v>0</v>
      </c>
      <c r="K141" s="58">
        <v>0</v>
      </c>
      <c r="L141" s="58">
        <v>11279906.59</v>
      </c>
      <c r="M141" s="58">
        <v>0</v>
      </c>
      <c r="N141" s="57">
        <v>2897448.96</v>
      </c>
      <c r="O141" s="57">
        <v>622649.35</v>
      </c>
      <c r="P141" s="72">
        <v>1460426.55</v>
      </c>
      <c r="Q141" s="57">
        <v>0</v>
      </c>
      <c r="R141" s="57">
        <v>783084.72</v>
      </c>
      <c r="S141" s="57">
        <v>3223413.48</v>
      </c>
      <c r="T141" s="57">
        <v>1225932.25</v>
      </c>
      <c r="U141" s="57">
        <v>0</v>
      </c>
      <c r="V141" s="57">
        <v>0</v>
      </c>
      <c r="W141" s="57">
        <v>365249.33</v>
      </c>
      <c r="X141" s="58">
        <v>1110298.27</v>
      </c>
      <c r="Y141" s="58">
        <v>11688502.91</v>
      </c>
      <c r="Z141" s="59">
        <v>0.16909498063241185</v>
      </c>
      <c r="AA141" s="58">
        <v>1110248.29</v>
      </c>
      <c r="AB141" s="57">
        <v>0</v>
      </c>
      <c r="AC141" s="57">
        <v>0</v>
      </c>
      <c r="AD141" s="58">
        <v>0</v>
      </c>
      <c r="AE141" s="58">
        <v>0</v>
      </c>
      <c r="AF141" s="58">
        <f t="shared" si="40"/>
        <v>0</v>
      </c>
      <c r="AG141" s="58">
        <v>673839.24</v>
      </c>
      <c r="AH141" s="57">
        <v>61781.06</v>
      </c>
      <c r="AI141" s="57">
        <v>67716.73</v>
      </c>
      <c r="AJ141" s="58">
        <v>0</v>
      </c>
      <c r="AK141" s="57">
        <v>84049.2</v>
      </c>
      <c r="AL141" s="57">
        <v>6583.21</v>
      </c>
      <c r="AM141" s="57">
        <v>49550.51</v>
      </c>
      <c r="AN141" s="57">
        <v>8000</v>
      </c>
      <c r="AO141" s="57">
        <v>25781.5</v>
      </c>
      <c r="AP141" s="57">
        <v>11911.3</v>
      </c>
      <c r="AQ141" s="57">
        <v>18364.009999999998</v>
      </c>
      <c r="AR141" s="57">
        <v>3777.84</v>
      </c>
      <c r="AS141" s="57">
        <v>0</v>
      </c>
      <c r="AT141" s="57">
        <v>0</v>
      </c>
      <c r="AU141" s="57">
        <v>598.83000000000004</v>
      </c>
      <c r="AV141" s="57">
        <v>44077.279999999999</v>
      </c>
      <c r="AW141" s="57">
        <v>1056030.71</v>
      </c>
      <c r="AX141" s="57">
        <v>0</v>
      </c>
      <c r="AY141" s="59">
        <f t="shared" si="41"/>
        <v>0</v>
      </c>
      <c r="AZ141" s="58">
        <v>0</v>
      </c>
      <c r="BA141" s="59">
        <v>9.9999682054112748E-2</v>
      </c>
      <c r="BB141" s="57">
        <v>523608.92</v>
      </c>
      <c r="BC141" s="57">
        <v>1353771.18</v>
      </c>
      <c r="BD141" s="58">
        <v>253705</v>
      </c>
      <c r="BE141" s="58">
        <v>0</v>
      </c>
      <c r="BF141" s="58">
        <v>183229.44</v>
      </c>
      <c r="BG141" s="58">
        <v>0</v>
      </c>
      <c r="BH141" s="58">
        <v>0</v>
      </c>
      <c r="BI141" s="58">
        <v>0</v>
      </c>
      <c r="BJ141" s="58">
        <v>0</v>
      </c>
      <c r="BK141" s="58">
        <v>0</v>
      </c>
      <c r="BL141" s="58">
        <v>1068</v>
      </c>
      <c r="BM141" s="58">
        <v>435</v>
      </c>
      <c r="BN141" s="57">
        <v>0</v>
      </c>
      <c r="BO141" s="57">
        <v>0</v>
      </c>
      <c r="BP141" s="57">
        <v>-14</v>
      </c>
      <c r="BQ141" s="57">
        <v>-15</v>
      </c>
      <c r="BR141" s="57">
        <v>-167</v>
      </c>
      <c r="BS141" s="57">
        <v>-81</v>
      </c>
      <c r="BT141" s="57">
        <v>24</v>
      </c>
      <c r="BU141" s="57">
        <v>-35</v>
      </c>
      <c r="BV141" s="57">
        <v>46</v>
      </c>
      <c r="BW141" s="57">
        <v>-237</v>
      </c>
      <c r="BX141" s="57">
        <v>-2</v>
      </c>
      <c r="BY141" s="57">
        <v>1022</v>
      </c>
      <c r="BZ141" s="57">
        <v>4</v>
      </c>
      <c r="CA141" s="57">
        <v>10</v>
      </c>
      <c r="CB141" s="57">
        <v>73</v>
      </c>
      <c r="CC141" s="57">
        <v>14</v>
      </c>
      <c r="CD141" s="57">
        <v>141</v>
      </c>
      <c r="CE141" s="57">
        <v>9</v>
      </c>
      <c r="CF141" s="57">
        <v>0</v>
      </c>
    </row>
    <row r="142" spans="1:84" s="48" customFormat="1" ht="15.65" customHeight="1" x14ac:dyDescent="0.35">
      <c r="A142" s="41">
        <v>18</v>
      </c>
      <c r="B142" s="42" t="s">
        <v>394</v>
      </c>
      <c r="C142" s="55" t="s">
        <v>395</v>
      </c>
      <c r="D142" s="43" t="s">
        <v>396</v>
      </c>
      <c r="E142" s="44" t="s">
        <v>104</v>
      </c>
      <c r="F142" s="43" t="s">
        <v>172</v>
      </c>
      <c r="G142" s="57">
        <v>12552638.630000001</v>
      </c>
      <c r="H142" s="57">
        <v>11042</v>
      </c>
      <c r="I142" s="57">
        <v>441224.74</v>
      </c>
      <c r="J142" s="57">
        <v>0</v>
      </c>
      <c r="K142" s="58">
        <v>0</v>
      </c>
      <c r="L142" s="58">
        <v>13004905.369999999</v>
      </c>
      <c r="M142" s="58">
        <v>0</v>
      </c>
      <c r="N142" s="57">
        <v>2342669.86</v>
      </c>
      <c r="O142" s="57">
        <v>684881.37</v>
      </c>
      <c r="P142" s="72">
        <v>3733739.93</v>
      </c>
      <c r="Q142" s="57">
        <v>18377.68</v>
      </c>
      <c r="R142" s="57">
        <v>646218.4</v>
      </c>
      <c r="S142" s="57">
        <v>3635057.47</v>
      </c>
      <c r="T142" s="57">
        <v>702411.4</v>
      </c>
      <c r="U142" s="57">
        <v>0</v>
      </c>
      <c r="V142" s="57">
        <v>0</v>
      </c>
      <c r="W142" s="57">
        <v>553607.12</v>
      </c>
      <c r="X142" s="58">
        <v>1255271.7</v>
      </c>
      <c r="Y142" s="58">
        <v>13572234.93</v>
      </c>
      <c r="Z142" s="59">
        <v>7.8687615446015838E-2</v>
      </c>
      <c r="AA142" s="58">
        <v>1255271.7</v>
      </c>
      <c r="AB142" s="57">
        <v>0</v>
      </c>
      <c r="AC142" s="57">
        <v>0</v>
      </c>
      <c r="AD142" s="58">
        <v>0</v>
      </c>
      <c r="AE142" s="58">
        <v>0</v>
      </c>
      <c r="AF142" s="58">
        <f t="shared" si="40"/>
        <v>0</v>
      </c>
      <c r="AG142" s="58">
        <v>776843.73</v>
      </c>
      <c r="AH142" s="57">
        <v>63495.29</v>
      </c>
      <c r="AI142" s="57">
        <v>138407.38</v>
      </c>
      <c r="AJ142" s="58">
        <v>0</v>
      </c>
      <c r="AK142" s="57">
        <v>82679.759999999995</v>
      </c>
      <c r="AL142" s="57">
        <v>0</v>
      </c>
      <c r="AM142" s="57">
        <v>94436.26</v>
      </c>
      <c r="AN142" s="57">
        <v>11600</v>
      </c>
      <c r="AO142" s="57">
        <v>0</v>
      </c>
      <c r="AP142" s="57">
        <v>10673.4</v>
      </c>
      <c r="AQ142" s="57">
        <v>17918.14</v>
      </c>
      <c r="AR142" s="57">
        <v>239.88</v>
      </c>
      <c r="AS142" s="57">
        <v>0</v>
      </c>
      <c r="AT142" s="57">
        <v>0</v>
      </c>
      <c r="AU142" s="57">
        <v>12659.29</v>
      </c>
      <c r="AV142" s="57">
        <v>99243.14</v>
      </c>
      <c r="AW142" s="57">
        <v>1308196.27</v>
      </c>
      <c r="AX142" s="57">
        <v>0</v>
      </c>
      <c r="AY142" s="59">
        <f t="shared" si="41"/>
        <v>0</v>
      </c>
      <c r="AZ142" s="58">
        <v>0</v>
      </c>
      <c r="BA142" s="59">
        <v>0.10000062433088619</v>
      </c>
      <c r="BB142" s="57">
        <v>124791.69</v>
      </c>
      <c r="BC142" s="57">
        <v>863814.38</v>
      </c>
      <c r="BD142" s="58">
        <v>253705</v>
      </c>
      <c r="BE142" s="58">
        <v>0</v>
      </c>
      <c r="BF142" s="58">
        <v>410650.83</v>
      </c>
      <c r="BG142" s="58">
        <v>83601.762499999895</v>
      </c>
      <c r="BH142" s="58">
        <v>0</v>
      </c>
      <c r="BI142" s="58">
        <v>0</v>
      </c>
      <c r="BJ142" s="58">
        <v>0</v>
      </c>
      <c r="BK142" s="58">
        <v>0</v>
      </c>
      <c r="BL142" s="58">
        <v>1424</v>
      </c>
      <c r="BM142" s="58">
        <v>331</v>
      </c>
      <c r="BN142" s="57">
        <v>3</v>
      </c>
      <c r="BO142" s="57">
        <v>0</v>
      </c>
      <c r="BP142" s="57">
        <v>-11</v>
      </c>
      <c r="BQ142" s="57">
        <v>-8</v>
      </c>
      <c r="BR142" s="57">
        <v>-65</v>
      </c>
      <c r="BS142" s="57">
        <v>-95</v>
      </c>
      <c r="BT142" s="57">
        <v>0</v>
      </c>
      <c r="BU142" s="57">
        <v>0</v>
      </c>
      <c r="BV142" s="57">
        <v>11</v>
      </c>
      <c r="BW142" s="57">
        <v>-411</v>
      </c>
      <c r="BX142" s="57">
        <v>0</v>
      </c>
      <c r="BY142" s="57">
        <v>1179</v>
      </c>
      <c r="BZ142" s="57">
        <v>1</v>
      </c>
      <c r="CA142" s="57">
        <v>0</v>
      </c>
      <c r="CB142" s="57">
        <v>87</v>
      </c>
      <c r="CC142" s="57">
        <v>21</v>
      </c>
      <c r="CD142" s="57">
        <v>291</v>
      </c>
      <c r="CE142" s="57">
        <v>5</v>
      </c>
      <c r="CF142" s="57">
        <v>2</v>
      </c>
    </row>
    <row r="143" spans="1:84" s="48" customFormat="1" ht="15.65" customHeight="1" x14ac:dyDescent="0.35">
      <c r="A143" s="41">
        <v>18</v>
      </c>
      <c r="B143" s="42" t="s">
        <v>399</v>
      </c>
      <c r="C143" s="55" t="s">
        <v>212</v>
      </c>
      <c r="D143" s="43" t="s">
        <v>400</v>
      </c>
      <c r="E143" s="44" t="s">
        <v>86</v>
      </c>
      <c r="F143" s="43" t="s">
        <v>401</v>
      </c>
      <c r="G143" s="57">
        <v>4030851.05</v>
      </c>
      <c r="H143" s="57">
        <v>0</v>
      </c>
      <c r="I143" s="57">
        <v>119953.19</v>
      </c>
      <c r="J143" s="57">
        <v>14792.65</v>
      </c>
      <c r="K143" s="58">
        <v>0</v>
      </c>
      <c r="L143" s="58">
        <v>4165596.89</v>
      </c>
      <c r="M143" s="58">
        <v>147926.49</v>
      </c>
      <c r="N143" s="57">
        <v>311253.99</v>
      </c>
      <c r="O143" s="57">
        <v>342926.72</v>
      </c>
      <c r="P143" s="72">
        <v>607789.09</v>
      </c>
      <c r="Q143" s="57">
        <v>0</v>
      </c>
      <c r="R143" s="57">
        <v>252068.86</v>
      </c>
      <c r="S143" s="57">
        <v>1618419.08</v>
      </c>
      <c r="T143" s="57">
        <v>349134.71</v>
      </c>
      <c r="U143" s="57">
        <v>0</v>
      </c>
      <c r="V143" s="57">
        <v>0</v>
      </c>
      <c r="W143" s="57">
        <v>126126.69</v>
      </c>
      <c r="X143" s="58">
        <v>499363.47000000003</v>
      </c>
      <c r="Y143" s="58">
        <v>4107082.61</v>
      </c>
      <c r="Z143" s="59">
        <v>4.9743222340106322E-2</v>
      </c>
      <c r="AA143" s="58">
        <v>417879.43</v>
      </c>
      <c r="AB143" s="57">
        <v>0</v>
      </c>
      <c r="AC143" s="57">
        <v>0</v>
      </c>
      <c r="AD143" s="58">
        <v>0</v>
      </c>
      <c r="AE143" s="58">
        <v>0</v>
      </c>
      <c r="AF143" s="58">
        <f t="shared" si="40"/>
        <v>0</v>
      </c>
      <c r="AG143" s="58">
        <v>113074.08</v>
      </c>
      <c r="AH143" s="57">
        <v>8834.34</v>
      </c>
      <c r="AI143" s="57">
        <v>40771.339999999997</v>
      </c>
      <c r="AJ143" s="58">
        <v>0</v>
      </c>
      <c r="AK143" s="57">
        <v>32094.27</v>
      </c>
      <c r="AL143" s="57">
        <v>0</v>
      </c>
      <c r="AM143" s="57">
        <v>10810.29</v>
      </c>
      <c r="AN143" s="57">
        <v>5200</v>
      </c>
      <c r="AO143" s="57">
        <v>0</v>
      </c>
      <c r="AP143" s="57">
        <v>0</v>
      </c>
      <c r="AQ143" s="57">
        <v>10581.34</v>
      </c>
      <c r="AR143" s="57">
        <v>2602.7399999999998</v>
      </c>
      <c r="AS143" s="57">
        <v>0</v>
      </c>
      <c r="AT143" s="57">
        <v>9257.5</v>
      </c>
      <c r="AU143" s="57">
        <v>4800</v>
      </c>
      <c r="AV143" s="57">
        <v>26562.440000000002</v>
      </c>
      <c r="AW143" s="57">
        <v>264588.34000000003</v>
      </c>
      <c r="AX143" s="57">
        <v>0</v>
      </c>
      <c r="AY143" s="59">
        <f t="shared" si="41"/>
        <v>0</v>
      </c>
      <c r="AZ143" s="58">
        <v>0</v>
      </c>
      <c r="BA143" s="59">
        <v>0.10000040107423377</v>
      </c>
      <c r="BB143" s="57">
        <v>101523.08</v>
      </c>
      <c r="BC143" s="57">
        <v>98984.44</v>
      </c>
      <c r="BD143" s="58">
        <v>208938.88</v>
      </c>
      <c r="BE143" s="58">
        <v>2.9999999969731999E-3</v>
      </c>
      <c r="BF143" s="58">
        <v>269610.14</v>
      </c>
      <c r="BG143" s="58">
        <v>203463.05499999999</v>
      </c>
      <c r="BH143" s="58">
        <v>0</v>
      </c>
      <c r="BI143" s="58">
        <v>0</v>
      </c>
      <c r="BJ143" s="58">
        <v>0</v>
      </c>
      <c r="BK143" s="58">
        <v>0</v>
      </c>
      <c r="BL143" s="58">
        <v>387</v>
      </c>
      <c r="BM143" s="58">
        <v>96</v>
      </c>
      <c r="BN143" s="57">
        <v>0</v>
      </c>
      <c r="BO143" s="57">
        <v>0</v>
      </c>
      <c r="BP143" s="57">
        <v>-3</v>
      </c>
      <c r="BQ143" s="57">
        <v>-9</v>
      </c>
      <c r="BR143" s="57">
        <v>-16</v>
      </c>
      <c r="BS143" s="57">
        <v>-11</v>
      </c>
      <c r="BT143" s="57">
        <v>0</v>
      </c>
      <c r="BU143" s="57">
        <v>0</v>
      </c>
      <c r="BV143" s="57">
        <v>3</v>
      </c>
      <c r="BW143" s="57">
        <v>-90</v>
      </c>
      <c r="BX143" s="57">
        <v>0</v>
      </c>
      <c r="BY143" s="57">
        <v>357</v>
      </c>
      <c r="BZ143" s="57">
        <v>0</v>
      </c>
      <c r="CA143" s="57">
        <v>0</v>
      </c>
      <c r="CB143" s="57">
        <v>30</v>
      </c>
      <c r="CC143" s="57">
        <v>8</v>
      </c>
      <c r="CD143" s="57">
        <v>48</v>
      </c>
      <c r="CE143" s="57">
        <v>3</v>
      </c>
      <c r="CF143" s="57">
        <v>1</v>
      </c>
    </row>
    <row r="144" spans="1:84" s="48" customFormat="1" ht="15.65" customHeight="1" x14ac:dyDescent="0.35">
      <c r="A144" s="41">
        <v>18</v>
      </c>
      <c r="B144" s="42" t="s">
        <v>403</v>
      </c>
      <c r="C144" s="55" t="s">
        <v>404</v>
      </c>
      <c r="D144" s="43" t="s">
        <v>405</v>
      </c>
      <c r="E144" s="44" t="s">
        <v>86</v>
      </c>
      <c r="F144" s="43" t="s">
        <v>406</v>
      </c>
      <c r="G144" s="57">
        <v>26386189.469999999</v>
      </c>
      <c r="H144" s="57">
        <v>0</v>
      </c>
      <c r="I144" s="57">
        <v>702546.29</v>
      </c>
      <c r="J144" s="57">
        <v>73027.86</v>
      </c>
      <c r="K144" s="58">
        <v>0</v>
      </c>
      <c r="L144" s="58">
        <v>27161763.620000001</v>
      </c>
      <c r="M144" s="58">
        <v>1002742.5</v>
      </c>
      <c r="N144" s="57">
        <v>22264.06</v>
      </c>
      <c r="O144" s="57">
        <v>1200750.31</v>
      </c>
      <c r="P144" s="72">
        <v>7088418.3700000001</v>
      </c>
      <c r="Q144" s="57">
        <v>12400</v>
      </c>
      <c r="R144" s="57">
        <v>3443843.36</v>
      </c>
      <c r="S144" s="57">
        <v>9366099.25</v>
      </c>
      <c r="T144" s="57">
        <v>3401552.17</v>
      </c>
      <c r="U144" s="57">
        <v>0</v>
      </c>
      <c r="V144" s="57">
        <v>0</v>
      </c>
      <c r="W144" s="57">
        <v>774043.88</v>
      </c>
      <c r="X144" s="58">
        <v>2070967.48</v>
      </c>
      <c r="Y144" s="58">
        <v>27380338.879999999</v>
      </c>
      <c r="Z144" s="59">
        <v>2.3071129641213897E-2</v>
      </c>
      <c r="AA144" s="58">
        <v>2051320.78</v>
      </c>
      <c r="AB144" s="57">
        <v>0</v>
      </c>
      <c r="AC144" s="57">
        <v>0</v>
      </c>
      <c r="AD144" s="58">
        <v>0</v>
      </c>
      <c r="AE144" s="58">
        <v>1136.67</v>
      </c>
      <c r="AF144" s="58">
        <f t="shared" si="40"/>
        <v>1136.67</v>
      </c>
      <c r="AG144" s="58">
        <v>1120504.8999999999</v>
      </c>
      <c r="AH144" s="57">
        <v>106491.89</v>
      </c>
      <c r="AI144" s="57">
        <v>273169.96999999997</v>
      </c>
      <c r="AJ144" s="58">
        <v>1928</v>
      </c>
      <c r="AK144" s="57">
        <v>272580.03999999998</v>
      </c>
      <c r="AL144" s="57">
        <v>67593.95</v>
      </c>
      <c r="AM144" s="57">
        <v>100981.44</v>
      </c>
      <c r="AN144" s="57">
        <v>12300</v>
      </c>
      <c r="AO144" s="57">
        <v>0</v>
      </c>
      <c r="AP144" s="57">
        <v>0</v>
      </c>
      <c r="AQ144" s="57">
        <v>37954.269999999997</v>
      </c>
      <c r="AR144" s="57">
        <v>22661.47</v>
      </c>
      <c r="AS144" s="57">
        <v>0</v>
      </c>
      <c r="AT144" s="57">
        <v>23809.98</v>
      </c>
      <c r="AU144" s="57">
        <v>4413.2299999999996</v>
      </c>
      <c r="AV144" s="57">
        <v>72061.09</v>
      </c>
      <c r="AW144" s="57">
        <v>2116450.23</v>
      </c>
      <c r="AX144" s="57">
        <v>0</v>
      </c>
      <c r="AY144" s="59">
        <f t="shared" si="41"/>
        <v>0</v>
      </c>
      <c r="AZ144" s="58">
        <v>0</v>
      </c>
      <c r="BA144" s="59">
        <v>7.4895975580460003E-2</v>
      </c>
      <c r="BB144" s="57">
        <v>130274.58</v>
      </c>
      <c r="BC144" s="57">
        <v>478484.62</v>
      </c>
      <c r="BD144" s="58">
        <v>253705</v>
      </c>
      <c r="BE144" s="58">
        <v>5.8207660913467401E-11</v>
      </c>
      <c r="BF144" s="58">
        <v>967593.18000000098</v>
      </c>
      <c r="BG144" s="58">
        <v>438480.62250000099</v>
      </c>
      <c r="BH144" s="58">
        <v>0</v>
      </c>
      <c r="BI144" s="58">
        <v>0</v>
      </c>
      <c r="BJ144" s="58">
        <v>0</v>
      </c>
      <c r="BK144" s="58">
        <v>0</v>
      </c>
      <c r="BL144" s="58">
        <v>3204</v>
      </c>
      <c r="BM144" s="58">
        <v>817</v>
      </c>
      <c r="BN144" s="57">
        <v>4</v>
      </c>
      <c r="BO144" s="57">
        <v>-1</v>
      </c>
      <c r="BP144" s="57">
        <v>-9</v>
      </c>
      <c r="BQ144" s="57">
        <v>-26</v>
      </c>
      <c r="BR144" s="57">
        <v>-124</v>
      </c>
      <c r="BS144" s="57">
        <v>-217</v>
      </c>
      <c r="BT144" s="57">
        <v>0</v>
      </c>
      <c r="BU144" s="57">
        <v>-2</v>
      </c>
      <c r="BV144" s="57">
        <v>13</v>
      </c>
      <c r="BW144" s="57">
        <v>-658</v>
      </c>
      <c r="BX144" s="57">
        <v>-7</v>
      </c>
      <c r="BY144" s="57">
        <v>2994</v>
      </c>
      <c r="BZ144" s="57">
        <v>11</v>
      </c>
      <c r="CA144" s="57">
        <v>84</v>
      </c>
      <c r="CB144" s="57">
        <v>141</v>
      </c>
      <c r="CC144" s="57">
        <v>64</v>
      </c>
      <c r="CD144" s="57">
        <v>306</v>
      </c>
      <c r="CE144" s="57">
        <v>151</v>
      </c>
      <c r="CF144" s="57">
        <v>2</v>
      </c>
    </row>
    <row r="145" spans="1:84" s="48" customFormat="1" ht="15.65" customHeight="1" x14ac:dyDescent="0.35">
      <c r="A145" s="41">
        <v>18</v>
      </c>
      <c r="B145" s="42" t="s">
        <v>483</v>
      </c>
      <c r="C145" s="55" t="s">
        <v>487</v>
      </c>
      <c r="D145" s="43" t="s">
        <v>397</v>
      </c>
      <c r="E145" s="44" t="s">
        <v>86</v>
      </c>
      <c r="F145" s="43" t="s">
        <v>398</v>
      </c>
      <c r="G145" s="57">
        <v>2328588.5</v>
      </c>
      <c r="H145" s="57">
        <v>0</v>
      </c>
      <c r="I145" s="57">
        <v>30674.53</v>
      </c>
      <c r="J145" s="57">
        <v>0</v>
      </c>
      <c r="K145" s="58">
        <v>0</v>
      </c>
      <c r="L145" s="58">
        <v>2359263.0299999998</v>
      </c>
      <c r="M145" s="58">
        <v>0</v>
      </c>
      <c r="N145" s="57">
        <v>52799.58</v>
      </c>
      <c r="O145" s="57">
        <v>322223.18</v>
      </c>
      <c r="P145" s="72">
        <v>537842.21</v>
      </c>
      <c r="Q145" s="57">
        <v>0</v>
      </c>
      <c r="R145" s="57">
        <v>87267.94</v>
      </c>
      <c r="S145" s="57">
        <v>1017168.44</v>
      </c>
      <c r="T145" s="57">
        <v>33611.24</v>
      </c>
      <c r="U145" s="57">
        <v>0</v>
      </c>
      <c r="V145" s="57">
        <v>0</v>
      </c>
      <c r="W145" s="57">
        <v>47608.71</v>
      </c>
      <c r="X145" s="58">
        <v>232731.28</v>
      </c>
      <c r="Y145" s="58">
        <v>2331252.58</v>
      </c>
      <c r="Z145" s="59">
        <v>3.6269435325305389E-2</v>
      </c>
      <c r="AA145" s="58">
        <v>232731.28</v>
      </c>
      <c r="AB145" s="57">
        <v>0</v>
      </c>
      <c r="AC145" s="57">
        <v>0</v>
      </c>
      <c r="AD145" s="58">
        <v>0</v>
      </c>
      <c r="AE145" s="58">
        <v>0</v>
      </c>
      <c r="AF145" s="58">
        <f t="shared" si="40"/>
        <v>0</v>
      </c>
      <c r="AG145" s="58">
        <v>68931.199999999997</v>
      </c>
      <c r="AH145" s="57">
        <v>5826.93</v>
      </c>
      <c r="AI145" s="57">
        <v>0</v>
      </c>
      <c r="AJ145" s="58">
        <v>0</v>
      </c>
      <c r="AK145" s="57">
        <v>24290.83</v>
      </c>
      <c r="AL145" s="57">
        <v>3208.25</v>
      </c>
      <c r="AM145" s="57">
        <v>16364.16</v>
      </c>
      <c r="AN145" s="57">
        <v>3500</v>
      </c>
      <c r="AO145" s="57">
        <v>0</v>
      </c>
      <c r="AP145" s="57">
        <v>0</v>
      </c>
      <c r="AQ145" s="57">
        <v>4290.29</v>
      </c>
      <c r="AR145" s="57">
        <v>2370.1999999999998</v>
      </c>
      <c r="AS145" s="57">
        <v>0</v>
      </c>
      <c r="AT145" s="57">
        <v>0</v>
      </c>
      <c r="AU145" s="57">
        <v>2700</v>
      </c>
      <c r="AV145" s="57">
        <v>3551.2200000000003</v>
      </c>
      <c r="AW145" s="57">
        <v>135033.07999999999</v>
      </c>
      <c r="AX145" s="57">
        <v>0</v>
      </c>
      <c r="AY145" s="59">
        <f t="shared" si="41"/>
        <v>0</v>
      </c>
      <c r="AZ145" s="58">
        <v>0</v>
      </c>
      <c r="BA145" s="59">
        <v>9.9945215739062523E-2</v>
      </c>
      <c r="BB145" s="57">
        <v>58447.64</v>
      </c>
      <c r="BC145" s="57">
        <v>26008.95</v>
      </c>
      <c r="BD145" s="58">
        <v>99872</v>
      </c>
      <c r="BE145" s="58">
        <v>0</v>
      </c>
      <c r="BF145" s="58">
        <v>3379.8899999999298</v>
      </c>
      <c r="BG145" s="58">
        <v>0</v>
      </c>
      <c r="BH145" s="58">
        <v>0</v>
      </c>
      <c r="BI145" s="58">
        <v>0</v>
      </c>
      <c r="BJ145" s="58">
        <v>0</v>
      </c>
      <c r="BK145" s="58">
        <v>0</v>
      </c>
      <c r="BL145" s="58">
        <v>120</v>
      </c>
      <c r="BM145" s="58">
        <v>54</v>
      </c>
      <c r="BN145" s="57">
        <v>1</v>
      </c>
      <c r="BO145" s="57">
        <v>0</v>
      </c>
      <c r="BP145" s="57">
        <v>-1</v>
      </c>
      <c r="BQ145" s="57">
        <v>-2</v>
      </c>
      <c r="BR145" s="57">
        <v>-23</v>
      </c>
      <c r="BS145" s="57">
        <v>-9</v>
      </c>
      <c r="BT145" s="57">
        <v>0</v>
      </c>
      <c r="BU145" s="57">
        <v>0</v>
      </c>
      <c r="BV145" s="57">
        <v>0</v>
      </c>
      <c r="BW145" s="57">
        <v>-25</v>
      </c>
      <c r="BX145" s="57">
        <v>-1</v>
      </c>
      <c r="BY145" s="57">
        <v>114</v>
      </c>
      <c r="BZ145" s="57">
        <v>0</v>
      </c>
      <c r="CA145" s="57">
        <v>1</v>
      </c>
      <c r="CB145" s="57">
        <v>15</v>
      </c>
      <c r="CC145" s="57">
        <v>3</v>
      </c>
      <c r="CD145" s="57">
        <v>5</v>
      </c>
      <c r="CE145" s="57">
        <v>1</v>
      </c>
      <c r="CF145" s="57">
        <v>0</v>
      </c>
    </row>
    <row r="146" spans="1:84" s="48" customFormat="1" ht="15.65" customHeight="1" x14ac:dyDescent="0.35">
      <c r="A146" s="41">
        <v>18</v>
      </c>
      <c r="B146" s="42" t="s">
        <v>484</v>
      </c>
      <c r="C146" s="55" t="s">
        <v>106</v>
      </c>
      <c r="D146" s="43" t="s">
        <v>476</v>
      </c>
      <c r="E146" s="44" t="s">
        <v>110</v>
      </c>
      <c r="F146" s="43" t="s">
        <v>172</v>
      </c>
      <c r="G146" s="57">
        <v>25524312.059999999</v>
      </c>
      <c r="H146" s="57">
        <v>75061.94</v>
      </c>
      <c r="I146" s="57">
        <v>1024939.6900000001</v>
      </c>
      <c r="J146" s="57">
        <v>0</v>
      </c>
      <c r="K146" s="58">
        <v>0</v>
      </c>
      <c r="L146" s="58">
        <v>26624313.690000001</v>
      </c>
      <c r="M146" s="58">
        <v>0</v>
      </c>
      <c r="N146" s="57">
        <v>8179749.6600000001</v>
      </c>
      <c r="O146" s="57">
        <v>1938263.26</v>
      </c>
      <c r="P146" s="72">
        <v>5140333.51</v>
      </c>
      <c r="Q146" s="57">
        <v>30007.1</v>
      </c>
      <c r="R146" s="57">
        <v>1518513.42</v>
      </c>
      <c r="S146" s="57">
        <v>5968701.7199999997</v>
      </c>
      <c r="T146" s="57">
        <v>1473845.43</v>
      </c>
      <c r="U146" s="57">
        <v>0</v>
      </c>
      <c r="V146" s="57">
        <v>0</v>
      </c>
      <c r="W146" s="57">
        <v>1156852.68</v>
      </c>
      <c r="X146" s="58">
        <v>1526115.09</v>
      </c>
      <c r="Y146" s="58">
        <v>26932381.870000001</v>
      </c>
      <c r="Z146" s="59">
        <v>2.2198213909449895E-2</v>
      </c>
      <c r="AA146" s="58">
        <v>1462917.22</v>
      </c>
      <c r="AB146" s="57">
        <v>0</v>
      </c>
      <c r="AC146" s="57">
        <v>0</v>
      </c>
      <c r="AD146" s="58">
        <v>0</v>
      </c>
      <c r="AE146" s="58">
        <v>0</v>
      </c>
      <c r="AF146" s="58">
        <f t="shared" si="40"/>
        <v>0</v>
      </c>
      <c r="AG146" s="58">
        <v>771598.56</v>
      </c>
      <c r="AH146" s="57">
        <v>72279.25</v>
      </c>
      <c r="AI146" s="57">
        <v>166823.82999999999</v>
      </c>
      <c r="AJ146" s="58">
        <v>0</v>
      </c>
      <c r="AK146" s="57">
        <v>144146.96</v>
      </c>
      <c r="AL146" s="57">
        <v>15173.41</v>
      </c>
      <c r="AM146" s="57">
        <v>112853.69</v>
      </c>
      <c r="AN146" s="57">
        <v>12300</v>
      </c>
      <c r="AO146" s="57">
        <v>274.39999999999998</v>
      </c>
      <c r="AP146" s="57">
        <v>0</v>
      </c>
      <c r="AQ146" s="57">
        <v>13751.23</v>
      </c>
      <c r="AR146" s="57">
        <v>0</v>
      </c>
      <c r="AS146" s="57">
        <v>0</v>
      </c>
      <c r="AT146" s="57">
        <v>9998.06</v>
      </c>
      <c r="AU146" s="57">
        <v>8460.6299999999992</v>
      </c>
      <c r="AV146" s="57">
        <v>86290.92</v>
      </c>
      <c r="AW146" s="57">
        <v>1413950.94</v>
      </c>
      <c r="AX146" s="57">
        <v>0</v>
      </c>
      <c r="AY146" s="59">
        <f t="shared" si="41"/>
        <v>0</v>
      </c>
      <c r="AZ146" s="58">
        <v>-4840.62</v>
      </c>
      <c r="BA146" s="59">
        <v>5.7314658140878411E-2</v>
      </c>
      <c r="BB146" s="57">
        <v>214361.42</v>
      </c>
      <c r="BC146" s="57">
        <v>353898.96</v>
      </c>
      <c r="BD146" s="58">
        <v>250638</v>
      </c>
      <c r="BE146" s="58">
        <v>0</v>
      </c>
      <c r="BF146" s="58">
        <v>1285072.6399999999</v>
      </c>
      <c r="BG146" s="58">
        <v>931584.90500000096</v>
      </c>
      <c r="BH146" s="58">
        <v>0</v>
      </c>
      <c r="BI146" s="58">
        <v>0</v>
      </c>
      <c r="BJ146" s="58">
        <v>0</v>
      </c>
      <c r="BK146" s="58">
        <v>0</v>
      </c>
      <c r="BL146" s="58">
        <v>1862</v>
      </c>
      <c r="BM146" s="58">
        <v>471</v>
      </c>
      <c r="BN146" s="57">
        <v>12</v>
      </c>
      <c r="BO146" s="57">
        <v>0</v>
      </c>
      <c r="BP146" s="57">
        <v>-5</v>
      </c>
      <c r="BQ146" s="57">
        <v>-9</v>
      </c>
      <c r="BR146" s="57">
        <v>-104</v>
      </c>
      <c r="BS146" s="57">
        <v>-155</v>
      </c>
      <c r="BT146" s="57">
        <v>0</v>
      </c>
      <c r="BU146" s="57">
        <v>0</v>
      </c>
      <c r="BV146" s="57">
        <v>8</v>
      </c>
      <c r="BW146" s="57">
        <v>-518</v>
      </c>
      <c r="BX146" s="57">
        <v>-2</v>
      </c>
      <c r="BY146" s="57">
        <v>1560</v>
      </c>
      <c r="BZ146" s="57">
        <v>12</v>
      </c>
      <c r="CA146" s="57">
        <v>103</v>
      </c>
      <c r="CB146" s="57">
        <v>145</v>
      </c>
      <c r="CC146" s="57">
        <v>47</v>
      </c>
      <c r="CD146" s="57">
        <v>203</v>
      </c>
      <c r="CE146" s="57">
        <v>124</v>
      </c>
      <c r="CF146" s="57">
        <v>1</v>
      </c>
    </row>
    <row r="147" spans="1:84" s="48" customFormat="1" ht="15.65" customHeight="1" x14ac:dyDescent="0.35">
      <c r="A147" s="41">
        <v>18</v>
      </c>
      <c r="B147" s="42" t="s">
        <v>485</v>
      </c>
      <c r="C147" s="55" t="s">
        <v>488</v>
      </c>
      <c r="D147" s="43" t="s">
        <v>477</v>
      </c>
      <c r="E147" s="44" t="s">
        <v>86</v>
      </c>
      <c r="F147" s="43" t="s">
        <v>406</v>
      </c>
      <c r="G147" s="57">
        <v>15054818.27</v>
      </c>
      <c r="H147" s="57">
        <v>19874</v>
      </c>
      <c r="I147" s="57">
        <v>404322.67000000004</v>
      </c>
      <c r="J147" s="57">
        <v>49543.23</v>
      </c>
      <c r="K147" s="58">
        <v>0</v>
      </c>
      <c r="L147" s="58">
        <v>15528558.17</v>
      </c>
      <c r="M147" s="58">
        <v>585166.73352941195</v>
      </c>
      <c r="N147" s="57">
        <v>0</v>
      </c>
      <c r="O147" s="57">
        <v>643352.72</v>
      </c>
      <c r="P147" s="72">
        <v>3509028.57</v>
      </c>
      <c r="Q147" s="57">
        <v>0</v>
      </c>
      <c r="R147" s="57">
        <v>1510594.04</v>
      </c>
      <c r="S147" s="57">
        <v>6278259.5599999996</v>
      </c>
      <c r="T147" s="57">
        <v>1757850.4</v>
      </c>
      <c r="U147" s="57">
        <v>0</v>
      </c>
      <c r="V147" s="57">
        <v>0</v>
      </c>
      <c r="W147" s="57">
        <v>479207.41</v>
      </c>
      <c r="X147" s="58">
        <v>1328068.57</v>
      </c>
      <c r="Y147" s="58">
        <v>15506361.27</v>
      </c>
      <c r="Z147" s="59">
        <v>7.566252296041065E-2</v>
      </c>
      <c r="AA147" s="58">
        <v>1326860.72</v>
      </c>
      <c r="AB147" s="57">
        <v>0</v>
      </c>
      <c r="AC147" s="57">
        <v>0</v>
      </c>
      <c r="AD147" s="58">
        <v>0</v>
      </c>
      <c r="AE147" s="58">
        <v>446.63</v>
      </c>
      <c r="AF147" s="58">
        <f t="shared" si="40"/>
        <v>446.63</v>
      </c>
      <c r="AG147" s="58">
        <v>693576.62</v>
      </c>
      <c r="AH147" s="57">
        <v>72823.14</v>
      </c>
      <c r="AI147" s="57">
        <v>141445.51</v>
      </c>
      <c r="AJ147" s="58">
        <v>0</v>
      </c>
      <c r="AK147" s="57">
        <v>74653.460000000006</v>
      </c>
      <c r="AL147" s="57">
        <v>12281.79</v>
      </c>
      <c r="AM147" s="57">
        <v>76236.990000000005</v>
      </c>
      <c r="AN147" s="57">
        <v>11600</v>
      </c>
      <c r="AO147" s="57">
        <v>350</v>
      </c>
      <c r="AP147" s="57">
        <v>0</v>
      </c>
      <c r="AQ147" s="57">
        <v>14992.67</v>
      </c>
      <c r="AR147" s="57">
        <v>17373.64</v>
      </c>
      <c r="AS147" s="57">
        <v>0</v>
      </c>
      <c r="AT147" s="57">
        <v>0</v>
      </c>
      <c r="AU147" s="57">
        <v>6626.02</v>
      </c>
      <c r="AV147" s="57">
        <v>34193.769999999997</v>
      </c>
      <c r="AW147" s="57">
        <v>1156153.6100000001</v>
      </c>
      <c r="AX147" s="57">
        <v>0</v>
      </c>
      <c r="AY147" s="59">
        <f t="shared" si="41"/>
        <v>0</v>
      </c>
      <c r="AZ147" s="58">
        <v>0</v>
      </c>
      <c r="BA147" s="59">
        <v>8.4837723290692016E-2</v>
      </c>
      <c r="BB147" s="57">
        <v>133716.20000000001</v>
      </c>
      <c r="BC147" s="57">
        <v>1006873.05</v>
      </c>
      <c r="BD147" s="58">
        <v>250638</v>
      </c>
      <c r="BE147" s="58">
        <v>5.8207660913467401E-11</v>
      </c>
      <c r="BF147" s="58">
        <v>865791.32</v>
      </c>
      <c r="BG147" s="58">
        <v>576752.91749999998</v>
      </c>
      <c r="BH147" s="58">
        <v>0</v>
      </c>
      <c r="BI147" s="58">
        <v>0</v>
      </c>
      <c r="BJ147" s="58">
        <v>0</v>
      </c>
      <c r="BK147" s="58">
        <v>0</v>
      </c>
      <c r="BL147" s="58">
        <v>1775</v>
      </c>
      <c r="BM147" s="58">
        <v>634</v>
      </c>
      <c r="BN147" s="57">
        <v>3</v>
      </c>
      <c r="BO147" s="57">
        <v>-2</v>
      </c>
      <c r="BP147" s="57">
        <v>-8</v>
      </c>
      <c r="BQ147" s="57">
        <v>-9</v>
      </c>
      <c r="BR147" s="57">
        <v>-100</v>
      </c>
      <c r="BS147" s="57">
        <v>-122</v>
      </c>
      <c r="BT147" s="57">
        <v>0</v>
      </c>
      <c r="BU147" s="57">
        <v>0</v>
      </c>
      <c r="BV147" s="57">
        <v>15</v>
      </c>
      <c r="BW147" s="57">
        <v>-421</v>
      </c>
      <c r="BX147" s="57">
        <v>-1</v>
      </c>
      <c r="BY147" s="57">
        <v>1764</v>
      </c>
      <c r="BZ147" s="57">
        <v>4</v>
      </c>
      <c r="CA147" s="57">
        <v>28</v>
      </c>
      <c r="CB147" s="57">
        <v>96</v>
      </c>
      <c r="CC147" s="57">
        <v>54</v>
      </c>
      <c r="CD147" s="57">
        <v>188</v>
      </c>
      <c r="CE147" s="57">
        <v>76</v>
      </c>
      <c r="CF147" s="57">
        <v>8</v>
      </c>
    </row>
    <row r="148" spans="1:84" s="48" customFormat="1" ht="15.65" customHeight="1" x14ac:dyDescent="0.35">
      <c r="A148" s="41">
        <v>18</v>
      </c>
      <c r="B148" s="42" t="s">
        <v>407</v>
      </c>
      <c r="C148" s="55" t="s">
        <v>347</v>
      </c>
      <c r="D148" s="43" t="s">
        <v>408</v>
      </c>
      <c r="E148" s="44" t="s">
        <v>86</v>
      </c>
      <c r="F148" s="43" t="s">
        <v>409</v>
      </c>
      <c r="G148" s="57">
        <v>4828268.66</v>
      </c>
      <c r="H148" s="57">
        <v>0</v>
      </c>
      <c r="I148" s="57">
        <v>85957.35</v>
      </c>
      <c r="J148" s="57">
        <v>1527.91</v>
      </c>
      <c r="K148" s="58">
        <v>0</v>
      </c>
      <c r="L148" s="58">
        <v>4915753.92</v>
      </c>
      <c r="M148" s="58">
        <v>15751.61</v>
      </c>
      <c r="N148" s="57">
        <v>265202.57</v>
      </c>
      <c r="O148" s="57">
        <v>320802.84000000003</v>
      </c>
      <c r="P148" s="72">
        <v>1072160.98</v>
      </c>
      <c r="Q148" s="57">
        <v>0</v>
      </c>
      <c r="R148" s="57">
        <v>323767.87</v>
      </c>
      <c r="S148" s="57">
        <v>2034480.13</v>
      </c>
      <c r="T148" s="57">
        <v>244156.33</v>
      </c>
      <c r="U148" s="57">
        <v>0</v>
      </c>
      <c r="V148" s="57">
        <v>0</v>
      </c>
      <c r="W148" s="57">
        <v>151490.32999999999</v>
      </c>
      <c r="X148" s="58">
        <v>488429.9</v>
      </c>
      <c r="Y148" s="58">
        <v>4900490.95</v>
      </c>
      <c r="Z148" s="59">
        <v>3.2010109810251944E-2</v>
      </c>
      <c r="AA148" s="58">
        <v>483970.5</v>
      </c>
      <c r="AB148" s="57">
        <v>0</v>
      </c>
      <c r="AC148" s="57">
        <v>0</v>
      </c>
      <c r="AD148" s="58">
        <v>0</v>
      </c>
      <c r="AE148" s="58">
        <v>0</v>
      </c>
      <c r="AF148" s="58">
        <f t="shared" si="40"/>
        <v>0</v>
      </c>
      <c r="AG148" s="58">
        <v>123613.85</v>
      </c>
      <c r="AH148" s="57">
        <v>9748.19</v>
      </c>
      <c r="AI148" s="57">
        <v>21727.57</v>
      </c>
      <c r="AJ148" s="58">
        <v>0</v>
      </c>
      <c r="AK148" s="57">
        <v>31600.799999999999</v>
      </c>
      <c r="AL148" s="57">
        <v>10583.23</v>
      </c>
      <c r="AM148" s="57">
        <v>18991.330000000002</v>
      </c>
      <c r="AN148" s="57">
        <v>5200</v>
      </c>
      <c r="AO148" s="57">
        <v>865</v>
      </c>
      <c r="AP148" s="57">
        <v>0</v>
      </c>
      <c r="AQ148" s="57">
        <v>6443.76</v>
      </c>
      <c r="AR148" s="57">
        <v>14729.98</v>
      </c>
      <c r="AS148" s="57">
        <v>0</v>
      </c>
      <c r="AT148" s="57">
        <v>1804.98</v>
      </c>
      <c r="AU148" s="57">
        <v>7255.98</v>
      </c>
      <c r="AV148" s="57">
        <v>31227.25</v>
      </c>
      <c r="AW148" s="57">
        <v>283791.92</v>
      </c>
      <c r="AX148" s="57">
        <v>0</v>
      </c>
      <c r="AY148" s="59">
        <f t="shared" si="41"/>
        <v>0</v>
      </c>
      <c r="AZ148" s="58">
        <v>0</v>
      </c>
      <c r="BA148" s="59">
        <v>9.9910915525545485E-2</v>
      </c>
      <c r="BB148" s="57">
        <v>37756.29</v>
      </c>
      <c r="BC148" s="57">
        <v>116797.12</v>
      </c>
      <c r="BD148" s="58">
        <v>242200.94</v>
      </c>
      <c r="BE148" s="58">
        <v>0</v>
      </c>
      <c r="BF148" s="58">
        <v>224439.29</v>
      </c>
      <c r="BG148" s="58">
        <v>153491.31</v>
      </c>
      <c r="BH148" s="58">
        <v>0</v>
      </c>
      <c r="BI148" s="58">
        <v>0</v>
      </c>
      <c r="BJ148" s="58">
        <v>0</v>
      </c>
      <c r="BK148" s="58">
        <v>0</v>
      </c>
      <c r="BL148" s="58">
        <v>367</v>
      </c>
      <c r="BM148" s="58">
        <v>121</v>
      </c>
      <c r="BN148" s="57">
        <v>0</v>
      </c>
      <c r="BO148" s="57">
        <v>0</v>
      </c>
      <c r="BP148" s="57">
        <v>-5</v>
      </c>
      <c r="BQ148" s="57">
        <v>-2</v>
      </c>
      <c r="BR148" s="57">
        <v>-55</v>
      </c>
      <c r="BS148" s="57">
        <v>-38</v>
      </c>
      <c r="BT148" s="57">
        <v>0</v>
      </c>
      <c r="BU148" s="57">
        <v>0</v>
      </c>
      <c r="BV148" s="57">
        <v>4</v>
      </c>
      <c r="BW148" s="57">
        <v>-75</v>
      </c>
      <c r="BX148" s="57">
        <v>0</v>
      </c>
      <c r="BY148" s="57">
        <v>317</v>
      </c>
      <c r="BZ148" s="57">
        <v>0</v>
      </c>
      <c r="CA148" s="57">
        <v>0</v>
      </c>
      <c r="CB148" s="57">
        <v>49</v>
      </c>
      <c r="CC148" s="57">
        <v>8</v>
      </c>
      <c r="CD148" s="57">
        <v>18</v>
      </c>
      <c r="CE148" s="57">
        <v>0</v>
      </c>
      <c r="CF148" s="57">
        <v>1</v>
      </c>
    </row>
    <row r="149" spans="1:84" s="48" customFormat="1" ht="15.65" customHeight="1" x14ac:dyDescent="0.35">
      <c r="A149" s="41">
        <v>18</v>
      </c>
      <c r="B149" s="42" t="s">
        <v>517</v>
      </c>
      <c r="C149" s="55" t="s">
        <v>518</v>
      </c>
      <c r="D149" s="43" t="s">
        <v>402</v>
      </c>
      <c r="E149" s="44" t="s">
        <v>110</v>
      </c>
      <c r="F149" s="43" t="s">
        <v>172</v>
      </c>
      <c r="G149" s="57">
        <v>41733059.229999997</v>
      </c>
      <c r="H149" s="57">
        <v>103205.82</v>
      </c>
      <c r="I149" s="57">
        <v>1253357.4300000002</v>
      </c>
      <c r="J149" s="57">
        <v>0</v>
      </c>
      <c r="K149" s="58">
        <v>0</v>
      </c>
      <c r="L149" s="58">
        <v>43089622.479999997</v>
      </c>
      <c r="M149" s="58">
        <v>0</v>
      </c>
      <c r="N149" s="57">
        <v>13250471.720000001</v>
      </c>
      <c r="O149" s="57">
        <v>2740658.95</v>
      </c>
      <c r="P149" s="72">
        <v>8282903.7199999997</v>
      </c>
      <c r="Q149" s="57">
        <v>278955.34000000003</v>
      </c>
      <c r="R149" s="57">
        <v>2423618.79</v>
      </c>
      <c r="S149" s="57">
        <v>10282055.18</v>
      </c>
      <c r="T149" s="57">
        <v>1699430.52</v>
      </c>
      <c r="U149" s="57">
        <v>0</v>
      </c>
      <c r="V149" s="57">
        <v>0</v>
      </c>
      <c r="W149" s="57">
        <v>1334439.94</v>
      </c>
      <c r="X149" s="58">
        <v>2802793.11</v>
      </c>
      <c r="Y149" s="58">
        <v>43095327.270000003</v>
      </c>
      <c r="Z149" s="59">
        <v>2.3719270322387086E-2</v>
      </c>
      <c r="AA149" s="58">
        <v>2713916.53</v>
      </c>
      <c r="AB149" s="57">
        <v>0</v>
      </c>
      <c r="AC149" s="57">
        <v>0</v>
      </c>
      <c r="AD149" s="58">
        <v>0</v>
      </c>
      <c r="AE149" s="58">
        <v>0</v>
      </c>
      <c r="AF149" s="58">
        <f t="shared" si="40"/>
        <v>0</v>
      </c>
      <c r="AG149" s="58">
        <v>1374497.97</v>
      </c>
      <c r="AH149" s="57">
        <v>128519.96</v>
      </c>
      <c r="AI149" s="57">
        <v>266697.74</v>
      </c>
      <c r="AJ149" s="58">
        <v>0</v>
      </c>
      <c r="AK149" s="57">
        <v>455048.47</v>
      </c>
      <c r="AL149" s="57">
        <v>18568.25</v>
      </c>
      <c r="AM149" s="57">
        <v>99394.93</v>
      </c>
      <c r="AN149" s="57">
        <v>12300</v>
      </c>
      <c r="AO149" s="57">
        <v>7834.5</v>
      </c>
      <c r="AP149" s="57">
        <v>0</v>
      </c>
      <c r="AQ149" s="57">
        <v>34203.339999999997</v>
      </c>
      <c r="AR149" s="57">
        <v>20555.5</v>
      </c>
      <c r="AS149" s="57">
        <v>1365</v>
      </c>
      <c r="AT149" s="57">
        <v>0</v>
      </c>
      <c r="AU149" s="57">
        <v>7265.95</v>
      </c>
      <c r="AV149" s="57">
        <v>148875.52000000002</v>
      </c>
      <c r="AW149" s="57">
        <v>2575127.13</v>
      </c>
      <c r="AX149" s="57">
        <v>0</v>
      </c>
      <c r="AY149" s="59">
        <f t="shared" si="41"/>
        <v>0</v>
      </c>
      <c r="AZ149" s="58">
        <v>0</v>
      </c>
      <c r="BA149" s="59">
        <v>6.5030375919556085E-2</v>
      </c>
      <c r="BB149" s="57">
        <v>180113.15</v>
      </c>
      <c r="BC149" s="57">
        <v>812212.53</v>
      </c>
      <c r="BD149" s="58">
        <v>250638</v>
      </c>
      <c r="BE149" s="58">
        <v>0</v>
      </c>
      <c r="BF149" s="58">
        <v>2093484.41</v>
      </c>
      <c r="BG149" s="58">
        <v>1449702.6274999999</v>
      </c>
      <c r="BH149" s="58">
        <v>0</v>
      </c>
      <c r="BI149" s="58">
        <v>0</v>
      </c>
      <c r="BJ149" s="58">
        <v>0</v>
      </c>
      <c r="BK149" s="58">
        <v>0</v>
      </c>
      <c r="BL149" s="58">
        <v>2720</v>
      </c>
      <c r="BM149" s="58">
        <v>684</v>
      </c>
      <c r="BN149" s="57">
        <v>2</v>
      </c>
      <c r="BO149" s="57">
        <v>0</v>
      </c>
      <c r="BP149" s="57">
        <v>-11</v>
      </c>
      <c r="BQ149" s="57">
        <v>-15</v>
      </c>
      <c r="BR149" s="57">
        <v>-172</v>
      </c>
      <c r="BS149" s="57">
        <v>-171</v>
      </c>
      <c r="BT149" s="57">
        <v>0</v>
      </c>
      <c r="BU149" s="57">
        <v>0</v>
      </c>
      <c r="BV149" s="57">
        <v>14</v>
      </c>
      <c r="BW149" s="57">
        <v>-714</v>
      </c>
      <c r="BX149" s="57">
        <v>0</v>
      </c>
      <c r="BY149" s="57">
        <v>2337</v>
      </c>
      <c r="BZ149" s="57">
        <v>32</v>
      </c>
      <c r="CA149" s="57">
        <v>57</v>
      </c>
      <c r="CB149" s="57">
        <v>211</v>
      </c>
      <c r="CC149" s="57">
        <v>51</v>
      </c>
      <c r="CD149" s="57">
        <v>349</v>
      </c>
      <c r="CE149" s="57">
        <v>100</v>
      </c>
      <c r="CF149" s="57">
        <v>3</v>
      </c>
    </row>
    <row r="150" spans="1:84" s="48" customFormat="1" ht="15.65" customHeight="1" x14ac:dyDescent="0.35">
      <c r="A150" s="41">
        <v>18</v>
      </c>
      <c r="B150" s="42" t="s">
        <v>410</v>
      </c>
      <c r="C150" s="55" t="s">
        <v>411</v>
      </c>
      <c r="D150" s="43" t="s">
        <v>412</v>
      </c>
      <c r="E150" s="44" t="s">
        <v>86</v>
      </c>
      <c r="F150" s="43" t="s">
        <v>409</v>
      </c>
      <c r="G150" s="57">
        <v>1904836.15</v>
      </c>
      <c r="H150" s="57">
        <v>0</v>
      </c>
      <c r="I150" s="57">
        <v>28695.599999999999</v>
      </c>
      <c r="J150" s="57">
        <v>136.69</v>
      </c>
      <c r="K150" s="58">
        <v>0</v>
      </c>
      <c r="L150" s="58">
        <v>1933668.44</v>
      </c>
      <c r="M150" s="58">
        <v>1366.89</v>
      </c>
      <c r="N150" s="57">
        <v>0</v>
      </c>
      <c r="O150" s="57">
        <v>237107.38</v>
      </c>
      <c r="P150" s="72">
        <v>337194.72</v>
      </c>
      <c r="Q150" s="57">
        <v>0</v>
      </c>
      <c r="R150" s="57">
        <v>165703.29</v>
      </c>
      <c r="S150" s="57">
        <v>830688.03</v>
      </c>
      <c r="T150" s="57">
        <v>182600.04</v>
      </c>
      <c r="U150" s="57">
        <v>0</v>
      </c>
      <c r="V150" s="57">
        <v>0</v>
      </c>
      <c r="W150" s="57">
        <v>43448.99</v>
      </c>
      <c r="X150" s="58">
        <v>190633.82</v>
      </c>
      <c r="Y150" s="58">
        <v>1987376.27</v>
      </c>
      <c r="Z150" s="59">
        <v>3.4969065449540059E-2</v>
      </c>
      <c r="AA150" s="58">
        <v>190633.82</v>
      </c>
      <c r="AB150" s="57">
        <v>0</v>
      </c>
      <c r="AC150" s="57">
        <v>0</v>
      </c>
      <c r="AD150" s="58">
        <v>0</v>
      </c>
      <c r="AE150" s="58">
        <v>0</v>
      </c>
      <c r="AF150" s="58">
        <f t="shared" si="40"/>
        <v>0</v>
      </c>
      <c r="AG150" s="58">
        <v>62774.11</v>
      </c>
      <c r="AH150" s="57">
        <v>5002.63</v>
      </c>
      <c r="AI150" s="57">
        <v>5923.59</v>
      </c>
      <c r="AJ150" s="58">
        <v>0</v>
      </c>
      <c r="AK150" s="57">
        <v>16104</v>
      </c>
      <c r="AL150" s="57">
        <v>3585.45</v>
      </c>
      <c r="AM150" s="57">
        <v>11439.99</v>
      </c>
      <c r="AN150" s="57">
        <v>3500</v>
      </c>
      <c r="AO150" s="57">
        <v>0</v>
      </c>
      <c r="AP150" s="57">
        <v>0</v>
      </c>
      <c r="AQ150" s="57">
        <v>4740.12</v>
      </c>
      <c r="AR150" s="57">
        <v>0</v>
      </c>
      <c r="AS150" s="57">
        <v>0</v>
      </c>
      <c r="AT150" s="57">
        <v>0</v>
      </c>
      <c r="AU150" s="57">
        <v>500.56</v>
      </c>
      <c r="AV150" s="57">
        <v>12621.68</v>
      </c>
      <c r="AW150" s="57">
        <v>126192.13</v>
      </c>
      <c r="AX150" s="57">
        <v>34225.5</v>
      </c>
      <c r="AY150" s="59">
        <f t="shared" si="41"/>
        <v>0.27121738891323888</v>
      </c>
      <c r="AZ150" s="58">
        <v>0</v>
      </c>
      <c r="BA150" s="59">
        <v>0.10000709053532933</v>
      </c>
      <c r="BB150" s="57">
        <v>15710.67</v>
      </c>
      <c r="BC150" s="57">
        <v>50899.67</v>
      </c>
      <c r="BD150" s="58">
        <v>57587.34</v>
      </c>
      <c r="BE150" s="58">
        <v>0</v>
      </c>
      <c r="BF150" s="58">
        <v>16851.79</v>
      </c>
      <c r="BG150" s="58">
        <v>0</v>
      </c>
      <c r="BH150" s="58">
        <v>0</v>
      </c>
      <c r="BI150" s="58">
        <v>0</v>
      </c>
      <c r="BJ150" s="58">
        <v>0</v>
      </c>
      <c r="BK150" s="58">
        <v>0</v>
      </c>
      <c r="BL150" s="58">
        <v>286</v>
      </c>
      <c r="BM150" s="58">
        <v>70</v>
      </c>
      <c r="BN150" s="57">
        <v>0</v>
      </c>
      <c r="BO150" s="57">
        <v>0</v>
      </c>
      <c r="BP150" s="57">
        <v>-1</v>
      </c>
      <c r="BQ150" s="57">
        <v>-5</v>
      </c>
      <c r="BR150" s="57">
        <v>-10</v>
      </c>
      <c r="BS150" s="57">
        <v>-12</v>
      </c>
      <c r="BT150" s="57">
        <v>0</v>
      </c>
      <c r="BU150" s="57">
        <v>0</v>
      </c>
      <c r="BV150" s="57">
        <v>2</v>
      </c>
      <c r="BW150" s="57">
        <v>-50</v>
      </c>
      <c r="BX150" s="57">
        <v>-1</v>
      </c>
      <c r="BY150" s="57">
        <v>279</v>
      </c>
      <c r="BZ150" s="57">
        <v>3</v>
      </c>
      <c r="CA150" s="57">
        <v>0</v>
      </c>
      <c r="CB150" s="57">
        <v>8</v>
      </c>
      <c r="CC150" s="57">
        <v>5</v>
      </c>
      <c r="CD150" s="57">
        <v>37</v>
      </c>
      <c r="CE150" s="57">
        <v>0</v>
      </c>
      <c r="CF150" s="57">
        <v>0</v>
      </c>
    </row>
    <row r="151" spans="1:84" s="48" customFormat="1" ht="15.65" customHeight="1" x14ac:dyDescent="0.35">
      <c r="A151" s="41">
        <v>19</v>
      </c>
      <c r="B151" s="42" t="s">
        <v>438</v>
      </c>
      <c r="C151" s="55" t="s">
        <v>439</v>
      </c>
      <c r="D151" s="43" t="s">
        <v>417</v>
      </c>
      <c r="E151" s="44" t="s">
        <v>86</v>
      </c>
      <c r="F151" s="43" t="s">
        <v>522</v>
      </c>
      <c r="G151" s="57">
        <v>19502559.879999999</v>
      </c>
      <c r="H151" s="57">
        <v>352117.95</v>
      </c>
      <c r="I151" s="57">
        <v>0</v>
      </c>
      <c r="J151" s="57">
        <v>0</v>
      </c>
      <c r="K151" s="58">
        <v>0</v>
      </c>
      <c r="L151" s="58">
        <v>19854677.829999998</v>
      </c>
      <c r="M151" s="58">
        <v>0</v>
      </c>
      <c r="N151" s="57">
        <v>0</v>
      </c>
      <c r="O151" s="57">
        <v>1667487.6</v>
      </c>
      <c r="P151" s="72">
        <v>2877295.79</v>
      </c>
      <c r="Q151" s="57">
        <v>0</v>
      </c>
      <c r="R151" s="57">
        <v>1604150.15</v>
      </c>
      <c r="S151" s="57">
        <v>9121543.6199999992</v>
      </c>
      <c r="T151" s="57">
        <v>2161707.46</v>
      </c>
      <c r="U151" s="57">
        <v>0</v>
      </c>
      <c r="V151" s="57">
        <v>0</v>
      </c>
      <c r="W151" s="57">
        <v>388413.86</v>
      </c>
      <c r="X151" s="58">
        <v>1822292.55</v>
      </c>
      <c r="Y151" s="58">
        <v>19642891.030000001</v>
      </c>
      <c r="Z151" s="59">
        <v>5.1480157409333295E-2</v>
      </c>
      <c r="AA151" s="58">
        <v>1817982</v>
      </c>
      <c r="AB151" s="57">
        <v>0</v>
      </c>
      <c r="AC151" s="57">
        <v>0</v>
      </c>
      <c r="AD151" s="58">
        <v>0</v>
      </c>
      <c r="AE151" s="58">
        <v>0</v>
      </c>
      <c r="AF151" s="58">
        <f t="shared" si="40"/>
        <v>0</v>
      </c>
      <c r="AG151" s="58">
        <v>1060117.3799999999</v>
      </c>
      <c r="AH151" s="57">
        <v>88580.84</v>
      </c>
      <c r="AI151" s="57">
        <v>273574.63</v>
      </c>
      <c r="AJ151" s="58">
        <v>0</v>
      </c>
      <c r="AK151" s="57">
        <v>125257.45</v>
      </c>
      <c r="AL151" s="57">
        <v>2895.9</v>
      </c>
      <c r="AM151" s="57">
        <v>55258.39</v>
      </c>
      <c r="AN151" s="57">
        <v>8100</v>
      </c>
      <c r="AO151" s="57">
        <v>26044.240000000002</v>
      </c>
      <c r="AP151" s="57">
        <v>0</v>
      </c>
      <c r="AQ151" s="57">
        <v>40385.259999999995</v>
      </c>
      <c r="AR151" s="57">
        <v>13230.92</v>
      </c>
      <c r="AS151" s="57">
        <v>645</v>
      </c>
      <c r="AT151" s="57">
        <v>846.81</v>
      </c>
      <c r="AU151" s="57">
        <v>774.53</v>
      </c>
      <c r="AV151" s="57">
        <v>71913.63</v>
      </c>
      <c r="AW151" s="57">
        <v>1767624.98</v>
      </c>
      <c r="AX151" s="57">
        <v>0</v>
      </c>
      <c r="AY151" s="59">
        <f t="shared" si="41"/>
        <v>0</v>
      </c>
      <c r="AZ151" s="58">
        <v>0</v>
      </c>
      <c r="BA151" s="59">
        <v>9.3217608928577236E-2</v>
      </c>
      <c r="BB151" s="57">
        <v>494233.79</v>
      </c>
      <c r="BC151" s="57">
        <v>527888.15</v>
      </c>
      <c r="BD151" s="58">
        <v>253705</v>
      </c>
      <c r="BE151" s="58">
        <v>0</v>
      </c>
      <c r="BF151" s="58">
        <v>800987.66999999899</v>
      </c>
      <c r="BG151" s="58">
        <v>359081.424999999</v>
      </c>
      <c r="BH151" s="58">
        <v>0</v>
      </c>
      <c r="BI151" s="58">
        <v>0</v>
      </c>
      <c r="BJ151" s="58">
        <v>0</v>
      </c>
      <c r="BK151" s="58">
        <v>0</v>
      </c>
      <c r="BL151" s="58">
        <v>2481</v>
      </c>
      <c r="BM151" s="58">
        <v>766</v>
      </c>
      <c r="BN151" s="57">
        <v>5</v>
      </c>
      <c r="BO151" s="57">
        <v>0</v>
      </c>
      <c r="BP151" s="57">
        <v>-22</v>
      </c>
      <c r="BQ151" s="57">
        <v>-33</v>
      </c>
      <c r="BR151" s="57">
        <v>-236</v>
      </c>
      <c r="BS151" s="57">
        <v>-221</v>
      </c>
      <c r="BT151" s="57">
        <v>0</v>
      </c>
      <c r="BU151" s="57">
        <v>0</v>
      </c>
      <c r="BV151" s="57">
        <v>25</v>
      </c>
      <c r="BW151" s="57">
        <v>-549</v>
      </c>
      <c r="BX151" s="57">
        <v>-3</v>
      </c>
      <c r="BY151" s="57">
        <v>2213</v>
      </c>
      <c r="BZ151" s="57">
        <v>2</v>
      </c>
      <c r="CA151" s="57">
        <v>13</v>
      </c>
      <c r="CB151" s="57">
        <v>174</v>
      </c>
      <c r="CC151" s="57">
        <v>45</v>
      </c>
      <c r="CD151" s="57">
        <v>303</v>
      </c>
      <c r="CE151" s="57">
        <v>22</v>
      </c>
      <c r="CF151" s="57">
        <v>5</v>
      </c>
    </row>
    <row r="152" spans="1:84" s="48" customFormat="1" ht="15.65" customHeight="1" x14ac:dyDescent="0.35">
      <c r="A152" s="41">
        <v>19</v>
      </c>
      <c r="B152" s="42" t="s">
        <v>486</v>
      </c>
      <c r="C152" s="55" t="s">
        <v>492</v>
      </c>
      <c r="D152" s="43" t="s">
        <v>413</v>
      </c>
      <c r="E152" s="44" t="s">
        <v>86</v>
      </c>
      <c r="F152" s="43" t="s">
        <v>414</v>
      </c>
      <c r="G152" s="57">
        <v>38441403.100000001</v>
      </c>
      <c r="H152" s="57">
        <v>174983.39</v>
      </c>
      <c r="I152" s="57">
        <v>1793077.29</v>
      </c>
      <c r="J152" s="57">
        <v>36150.86</v>
      </c>
      <c r="K152" s="58">
        <v>0</v>
      </c>
      <c r="L152" s="58">
        <v>40445614.640000001</v>
      </c>
      <c r="M152" s="58">
        <v>465653.83</v>
      </c>
      <c r="N152" s="57">
        <v>0</v>
      </c>
      <c r="O152" s="57">
        <v>1970292.54</v>
      </c>
      <c r="P152" s="72">
        <v>12113340.33</v>
      </c>
      <c r="Q152" s="57">
        <v>0</v>
      </c>
      <c r="R152" s="57">
        <v>3639902.3</v>
      </c>
      <c r="S152" s="57">
        <v>13564062.57</v>
      </c>
      <c r="T152" s="57">
        <v>5554290.4500000002</v>
      </c>
      <c r="U152" s="57">
        <v>0</v>
      </c>
      <c r="V152" s="57">
        <v>0</v>
      </c>
      <c r="W152" s="57">
        <v>1823482.8</v>
      </c>
      <c r="X152" s="58">
        <v>3017180.02</v>
      </c>
      <c r="Y152" s="58">
        <v>41682551.009999998</v>
      </c>
      <c r="Z152" s="59">
        <v>9.7990700682983559E-2</v>
      </c>
      <c r="AA152" s="58">
        <v>3017180.02</v>
      </c>
      <c r="AB152" s="57">
        <v>0</v>
      </c>
      <c r="AC152" s="57">
        <v>0</v>
      </c>
      <c r="AD152" s="58">
        <v>0</v>
      </c>
      <c r="AE152" s="58">
        <v>0</v>
      </c>
      <c r="AF152" s="58">
        <f t="shared" si="40"/>
        <v>0</v>
      </c>
      <c r="AG152" s="58">
        <v>1771032.42</v>
      </c>
      <c r="AH152" s="57">
        <v>137424.03</v>
      </c>
      <c r="AI152" s="57">
        <v>453467.77</v>
      </c>
      <c r="AJ152" s="58">
        <v>0</v>
      </c>
      <c r="AK152" s="57">
        <v>155357.79999999999</v>
      </c>
      <c r="AL152" s="57">
        <v>14856.11</v>
      </c>
      <c r="AM152" s="57">
        <v>260335.17</v>
      </c>
      <c r="AN152" s="57">
        <v>8500</v>
      </c>
      <c r="AO152" s="57">
        <v>86</v>
      </c>
      <c r="AP152" s="57">
        <v>0</v>
      </c>
      <c r="AQ152" s="57">
        <v>119860.56999999999</v>
      </c>
      <c r="AR152" s="57">
        <v>33974.269999999997</v>
      </c>
      <c r="AS152" s="57">
        <v>1590</v>
      </c>
      <c r="AT152" s="57">
        <v>50190.18</v>
      </c>
      <c r="AU152" s="57">
        <v>1849.86</v>
      </c>
      <c r="AV152" s="57">
        <v>92011.892999999996</v>
      </c>
      <c r="AW152" s="57">
        <v>3100536.0729999999</v>
      </c>
      <c r="AX152" s="57">
        <v>0</v>
      </c>
      <c r="AY152" s="59">
        <f t="shared" si="41"/>
        <v>0</v>
      </c>
      <c r="AZ152" s="58">
        <v>0</v>
      </c>
      <c r="BA152" s="59">
        <v>7.7548400163712922E-2</v>
      </c>
      <c r="BB152" s="57">
        <v>2750406.53</v>
      </c>
      <c r="BC152" s="57">
        <v>1033640.24</v>
      </c>
      <c r="BD152" s="58">
        <v>250638</v>
      </c>
      <c r="BE152" s="58">
        <v>5.8207660913467401E-11</v>
      </c>
      <c r="BF152" s="58">
        <v>4146130.6069999998</v>
      </c>
      <c r="BG152" s="58">
        <v>3370996.5887500001</v>
      </c>
      <c r="BH152" s="58">
        <v>0</v>
      </c>
      <c r="BI152" s="58">
        <v>0</v>
      </c>
      <c r="BJ152" s="58">
        <v>0</v>
      </c>
      <c r="BK152" s="58">
        <v>0</v>
      </c>
      <c r="BL152" s="58">
        <v>6070</v>
      </c>
      <c r="BM152" s="58">
        <v>2269</v>
      </c>
      <c r="BN152" s="57">
        <v>11</v>
      </c>
      <c r="BO152" s="57">
        <v>0</v>
      </c>
      <c r="BP152" s="57">
        <v>-39</v>
      </c>
      <c r="BQ152" s="57">
        <v>-75</v>
      </c>
      <c r="BR152" s="57">
        <v>-625</v>
      </c>
      <c r="BS152" s="57">
        <v>-785</v>
      </c>
      <c r="BT152" s="57">
        <v>0</v>
      </c>
      <c r="BU152" s="57">
        <v>0</v>
      </c>
      <c r="BV152" s="57">
        <v>34</v>
      </c>
      <c r="BW152" s="57">
        <v>-1354</v>
      </c>
      <c r="BX152" s="57">
        <v>-2</v>
      </c>
      <c r="BY152" s="57">
        <v>5504</v>
      </c>
      <c r="BZ152" s="57">
        <v>0</v>
      </c>
      <c r="CA152" s="57">
        <v>19</v>
      </c>
      <c r="CB152" s="57">
        <v>318</v>
      </c>
      <c r="CC152" s="57">
        <v>91</v>
      </c>
      <c r="CD152" s="57">
        <v>675</v>
      </c>
      <c r="CE152" s="57">
        <v>257</v>
      </c>
      <c r="CF152" s="57">
        <v>6</v>
      </c>
    </row>
    <row r="153" spans="1:84" s="48" customFormat="1" ht="15.65" customHeight="1" x14ac:dyDescent="0.35">
      <c r="A153" s="41">
        <v>19</v>
      </c>
      <c r="B153" s="42" t="s">
        <v>415</v>
      </c>
      <c r="C153" s="55" t="s">
        <v>416</v>
      </c>
      <c r="D153" s="43" t="s">
        <v>417</v>
      </c>
      <c r="E153" s="44" t="s">
        <v>86</v>
      </c>
      <c r="F153" s="43" t="s">
        <v>418</v>
      </c>
      <c r="G153" s="57">
        <v>16391433.390000001</v>
      </c>
      <c r="H153" s="57">
        <v>91758.37</v>
      </c>
      <c r="I153" s="57">
        <v>178588.52</v>
      </c>
      <c r="J153" s="57">
        <v>0</v>
      </c>
      <c r="K153" s="58">
        <v>0</v>
      </c>
      <c r="L153" s="58">
        <v>16661780.279999999</v>
      </c>
      <c r="M153" s="58">
        <v>0</v>
      </c>
      <c r="N153" s="57">
        <v>6466.65</v>
      </c>
      <c r="O153" s="57">
        <v>1603271.12</v>
      </c>
      <c r="P153" s="72">
        <v>2615122.35</v>
      </c>
      <c r="Q153" s="57">
        <v>0</v>
      </c>
      <c r="R153" s="57">
        <v>1676540.02</v>
      </c>
      <c r="S153" s="57">
        <v>7046545.8499999996</v>
      </c>
      <c r="T153" s="57">
        <v>2035081.97</v>
      </c>
      <c r="U153" s="57">
        <v>0</v>
      </c>
      <c r="V153" s="57">
        <v>0</v>
      </c>
      <c r="W153" s="57">
        <v>261799.21</v>
      </c>
      <c r="X153" s="58">
        <v>1557065.55</v>
      </c>
      <c r="Y153" s="58">
        <v>16801892.719999999</v>
      </c>
      <c r="Z153" s="59">
        <v>0.12246923104412152</v>
      </c>
      <c r="AA153" s="58">
        <v>1557065.55</v>
      </c>
      <c r="AB153" s="57">
        <v>0</v>
      </c>
      <c r="AC153" s="57">
        <v>0</v>
      </c>
      <c r="AD153" s="58">
        <v>0</v>
      </c>
      <c r="AE153" s="58">
        <v>0</v>
      </c>
      <c r="AF153" s="58">
        <f t="shared" si="40"/>
        <v>0</v>
      </c>
      <c r="AG153" s="58">
        <v>881425.61</v>
      </c>
      <c r="AH153" s="57">
        <v>72311.09</v>
      </c>
      <c r="AI153" s="57">
        <v>160737.91</v>
      </c>
      <c r="AJ153" s="58">
        <v>0</v>
      </c>
      <c r="AK153" s="57">
        <v>141788.04999999999</v>
      </c>
      <c r="AL153" s="57">
        <v>4466.13</v>
      </c>
      <c r="AM153" s="57">
        <v>87022.67</v>
      </c>
      <c r="AN153" s="57">
        <v>8500</v>
      </c>
      <c r="AO153" s="57">
        <v>1270</v>
      </c>
      <c r="AP153" s="57">
        <v>0</v>
      </c>
      <c r="AQ153" s="57">
        <v>28162.379999999997</v>
      </c>
      <c r="AR153" s="57">
        <v>5542.79</v>
      </c>
      <c r="AS153" s="57">
        <v>0</v>
      </c>
      <c r="AT153" s="57">
        <v>0</v>
      </c>
      <c r="AU153" s="57">
        <v>2290.1</v>
      </c>
      <c r="AV153" s="57">
        <v>52671.049999999996</v>
      </c>
      <c r="AW153" s="57">
        <v>1446187.78</v>
      </c>
      <c r="AX153" s="57">
        <v>0</v>
      </c>
      <c r="AY153" s="59">
        <f t="shared" si="41"/>
        <v>0</v>
      </c>
      <c r="AZ153" s="58">
        <v>0</v>
      </c>
      <c r="BA153" s="59">
        <v>9.4992641153026094E-2</v>
      </c>
      <c r="BB153" s="57">
        <v>187301.54</v>
      </c>
      <c r="BC153" s="57">
        <v>1831382.28</v>
      </c>
      <c r="BD153" s="58">
        <v>253705</v>
      </c>
      <c r="BE153" s="58">
        <v>0</v>
      </c>
      <c r="BF153" s="58">
        <v>578590.68999999994</v>
      </c>
      <c r="BG153" s="58">
        <v>217043.745</v>
      </c>
      <c r="BH153" s="58">
        <v>0</v>
      </c>
      <c r="BI153" s="58">
        <v>0</v>
      </c>
      <c r="BJ153" s="58">
        <v>0</v>
      </c>
      <c r="BK153" s="58">
        <v>0</v>
      </c>
      <c r="BL153" s="58">
        <v>2519</v>
      </c>
      <c r="BM153" s="58">
        <v>631</v>
      </c>
      <c r="BN153" s="57">
        <v>0</v>
      </c>
      <c r="BO153" s="57">
        <v>0</v>
      </c>
      <c r="BP153" s="57">
        <v>-14</v>
      </c>
      <c r="BQ153" s="57">
        <v>-42</v>
      </c>
      <c r="BR153" s="57">
        <v>-136</v>
      </c>
      <c r="BS153" s="57">
        <v>-247</v>
      </c>
      <c r="BT153" s="57">
        <v>0</v>
      </c>
      <c r="BU153" s="57">
        <v>0</v>
      </c>
      <c r="BV153" s="57">
        <v>7</v>
      </c>
      <c r="BW153" s="57">
        <v>-542</v>
      </c>
      <c r="BX153" s="57">
        <v>0</v>
      </c>
      <c r="BY153" s="57">
        <v>2176</v>
      </c>
      <c r="BZ153" s="57">
        <v>11</v>
      </c>
      <c r="CA153" s="57">
        <v>27</v>
      </c>
      <c r="CB153" s="57">
        <v>98</v>
      </c>
      <c r="CC153" s="57">
        <v>51</v>
      </c>
      <c r="CD153" s="57">
        <v>384</v>
      </c>
      <c r="CE153" s="57">
        <v>3</v>
      </c>
      <c r="CF153" s="57">
        <v>5</v>
      </c>
    </row>
    <row r="154" spans="1:84" s="48" customFormat="1" ht="15.65" customHeight="1" x14ac:dyDescent="0.35">
      <c r="A154" s="41">
        <v>20</v>
      </c>
      <c r="B154" s="42" t="s">
        <v>419</v>
      </c>
      <c r="C154" s="55" t="s">
        <v>138</v>
      </c>
      <c r="D154" s="43" t="s">
        <v>420</v>
      </c>
      <c r="E154" s="44" t="s">
        <v>104</v>
      </c>
      <c r="F154" s="43" t="s">
        <v>421</v>
      </c>
      <c r="G154" s="57">
        <v>5175123.37</v>
      </c>
      <c r="H154" s="57">
        <v>0</v>
      </c>
      <c r="I154" s="57">
        <v>236754.87</v>
      </c>
      <c r="J154" s="57">
        <v>0</v>
      </c>
      <c r="K154" s="58">
        <v>10621.93</v>
      </c>
      <c r="L154" s="58">
        <v>5422500.1699999999</v>
      </c>
      <c r="M154" s="58">
        <v>0</v>
      </c>
      <c r="N154" s="57">
        <v>1088590.1000000001</v>
      </c>
      <c r="O154" s="57">
        <v>287459.96000000002</v>
      </c>
      <c r="P154" s="72">
        <v>1477605.57</v>
      </c>
      <c r="Q154" s="57">
        <v>17092.68</v>
      </c>
      <c r="R154" s="57">
        <v>268303.21999999997</v>
      </c>
      <c r="S154" s="57">
        <v>1438434.86</v>
      </c>
      <c r="T154" s="57">
        <v>205723.66</v>
      </c>
      <c r="U154" s="57">
        <v>0</v>
      </c>
      <c r="V154" s="57">
        <v>0</v>
      </c>
      <c r="W154" s="57">
        <v>100656.46</v>
      </c>
      <c r="X154" s="58">
        <v>527280.59</v>
      </c>
      <c r="Y154" s="58">
        <v>5411147.0999999996</v>
      </c>
      <c r="Z154" s="59">
        <v>0.1132490045353253</v>
      </c>
      <c r="AA154" s="58">
        <v>517510.92</v>
      </c>
      <c r="AB154" s="57">
        <v>0</v>
      </c>
      <c r="AC154" s="57">
        <v>0</v>
      </c>
      <c r="AD154" s="58">
        <v>9769.67</v>
      </c>
      <c r="AE154" s="58">
        <v>1334.57</v>
      </c>
      <c r="AF154" s="58">
        <f t="shared" si="40"/>
        <v>11104.24</v>
      </c>
      <c r="AG154" s="58">
        <v>164537.35999999999</v>
      </c>
      <c r="AH154" s="57">
        <v>12825.31</v>
      </c>
      <c r="AI154" s="57">
        <v>0</v>
      </c>
      <c r="AJ154" s="58">
        <v>0</v>
      </c>
      <c r="AK154" s="57">
        <v>17710.87</v>
      </c>
      <c r="AL154" s="57">
        <v>30000</v>
      </c>
      <c r="AM154" s="57">
        <v>54773.62</v>
      </c>
      <c r="AN154" s="57">
        <v>8650</v>
      </c>
      <c r="AO154" s="57">
        <v>16506.25</v>
      </c>
      <c r="AP154" s="57">
        <v>0</v>
      </c>
      <c r="AQ154" s="57">
        <v>13715.380000000001</v>
      </c>
      <c r="AR154" s="57">
        <v>9496.32</v>
      </c>
      <c r="AS154" s="57">
        <v>0</v>
      </c>
      <c r="AT154" s="57">
        <v>1441.11</v>
      </c>
      <c r="AU154" s="57">
        <v>7729.85</v>
      </c>
      <c r="AV154" s="57">
        <v>19886.39</v>
      </c>
      <c r="AW154" s="57">
        <v>357272.46</v>
      </c>
      <c r="AX154" s="57">
        <v>0</v>
      </c>
      <c r="AY154" s="59">
        <f t="shared" si="41"/>
        <v>0</v>
      </c>
      <c r="AZ154" s="58">
        <v>0</v>
      </c>
      <c r="BA154" s="59">
        <v>9.9999726190102389E-2</v>
      </c>
      <c r="BB154" s="57">
        <v>141041.64000000001</v>
      </c>
      <c r="BC154" s="57">
        <v>445035.93</v>
      </c>
      <c r="BD154" s="58">
        <v>253705</v>
      </c>
      <c r="BE154" s="58">
        <v>0</v>
      </c>
      <c r="BF154" s="58">
        <v>167479.84</v>
      </c>
      <c r="BG154" s="58">
        <v>78161.724999999802</v>
      </c>
      <c r="BH154" s="58">
        <v>0</v>
      </c>
      <c r="BI154" s="58">
        <v>0</v>
      </c>
      <c r="BJ154" s="58">
        <v>0</v>
      </c>
      <c r="BK154" s="58">
        <v>0</v>
      </c>
      <c r="BL154" s="58">
        <v>272</v>
      </c>
      <c r="BM154" s="58">
        <v>87</v>
      </c>
      <c r="BN154" s="57">
        <v>0</v>
      </c>
      <c r="BO154" s="57">
        <v>0</v>
      </c>
      <c r="BP154" s="57">
        <v>-7</v>
      </c>
      <c r="BQ154" s="57">
        <v>-6</v>
      </c>
      <c r="BR154" s="57">
        <v>-14</v>
      </c>
      <c r="BS154" s="57">
        <v>-11</v>
      </c>
      <c r="BT154" s="57">
        <v>4</v>
      </c>
      <c r="BU154" s="57">
        <v>0</v>
      </c>
      <c r="BV154" s="57">
        <v>0</v>
      </c>
      <c r="BW154" s="57">
        <v>-52</v>
      </c>
      <c r="BX154" s="57">
        <v>-1</v>
      </c>
      <c r="BY154" s="57">
        <v>272</v>
      </c>
      <c r="BZ154" s="57">
        <v>4</v>
      </c>
      <c r="CA154" s="57">
        <v>1</v>
      </c>
      <c r="CB154" s="57">
        <v>39</v>
      </c>
      <c r="CC154" s="57">
        <v>2</v>
      </c>
      <c r="CD154" s="57">
        <v>7</v>
      </c>
      <c r="CE154" s="57">
        <v>3</v>
      </c>
      <c r="CF154" s="57">
        <v>2</v>
      </c>
    </row>
    <row r="155" spans="1:84" s="48" customFormat="1" ht="15.65" customHeight="1" x14ac:dyDescent="0.35">
      <c r="A155" s="41">
        <v>20</v>
      </c>
      <c r="B155" s="42" t="s">
        <v>520</v>
      </c>
      <c r="C155" s="55" t="s">
        <v>508</v>
      </c>
      <c r="D155" s="43" t="s">
        <v>430</v>
      </c>
      <c r="E155" s="44" t="s">
        <v>86</v>
      </c>
      <c r="F155" s="43" t="s">
        <v>431</v>
      </c>
      <c r="G155" s="57">
        <v>8623354.8300000001</v>
      </c>
      <c r="H155" s="57">
        <v>0</v>
      </c>
      <c r="I155" s="57">
        <v>450835.54</v>
      </c>
      <c r="J155" s="57">
        <v>0</v>
      </c>
      <c r="K155" s="58">
        <v>0</v>
      </c>
      <c r="L155" s="58">
        <v>9074190.3699999992</v>
      </c>
      <c r="M155" s="58">
        <v>0</v>
      </c>
      <c r="N155" s="57">
        <v>892951.92</v>
      </c>
      <c r="O155" s="57">
        <v>619583.91</v>
      </c>
      <c r="P155" s="72">
        <v>1632163.04</v>
      </c>
      <c r="Q155" s="57">
        <v>0</v>
      </c>
      <c r="R155" s="57">
        <v>686384.97</v>
      </c>
      <c r="S155" s="57">
        <v>3406228.08</v>
      </c>
      <c r="T155" s="57">
        <v>597915.46</v>
      </c>
      <c r="U155" s="57">
        <v>0</v>
      </c>
      <c r="V155" s="57">
        <v>0</v>
      </c>
      <c r="W155" s="57">
        <v>449695.54</v>
      </c>
      <c r="X155" s="58">
        <v>860318.27</v>
      </c>
      <c r="Y155" s="58">
        <v>9145241.1899999995</v>
      </c>
      <c r="Z155" s="59">
        <v>9.4160012664120066E-2</v>
      </c>
      <c r="AA155" s="58">
        <v>732776.9</v>
      </c>
      <c r="AB155" s="57">
        <v>0</v>
      </c>
      <c r="AC155" s="57">
        <v>0</v>
      </c>
      <c r="AD155" s="58">
        <v>0</v>
      </c>
      <c r="AE155" s="58">
        <v>0</v>
      </c>
      <c r="AF155" s="58">
        <f t="shared" si="40"/>
        <v>0</v>
      </c>
      <c r="AG155" s="58">
        <v>237919.11</v>
      </c>
      <c r="AH155" s="57">
        <v>18732.560000000001</v>
      </c>
      <c r="AI155" s="57">
        <v>53665.58</v>
      </c>
      <c r="AJ155" s="58">
        <v>0</v>
      </c>
      <c r="AK155" s="57">
        <v>49483.74</v>
      </c>
      <c r="AL155" s="57">
        <v>15078.19</v>
      </c>
      <c r="AM155" s="57">
        <v>50521.04</v>
      </c>
      <c r="AN155" s="57">
        <v>8350</v>
      </c>
      <c r="AO155" s="57">
        <v>1939.5</v>
      </c>
      <c r="AP155" s="57">
        <v>0</v>
      </c>
      <c r="AQ155" s="57">
        <v>23844.38</v>
      </c>
      <c r="AR155" s="57">
        <v>14797.45</v>
      </c>
      <c r="AS155" s="57">
        <v>765</v>
      </c>
      <c r="AT155" s="57">
        <v>6606.02</v>
      </c>
      <c r="AU155" s="57">
        <v>1836.3</v>
      </c>
      <c r="AV155" s="57">
        <v>35517.159999999996</v>
      </c>
      <c r="AW155" s="57">
        <v>519056.03</v>
      </c>
      <c r="AX155" s="57">
        <v>0</v>
      </c>
      <c r="AY155" s="59">
        <f t="shared" si="41"/>
        <v>0</v>
      </c>
      <c r="AZ155" s="58">
        <v>0</v>
      </c>
      <c r="BA155" s="59">
        <v>8.4975849242654902E-2</v>
      </c>
      <c r="BB155" s="57">
        <v>230022.63</v>
      </c>
      <c r="BC155" s="57">
        <v>581952.56999999995</v>
      </c>
      <c r="BD155" s="58">
        <v>250638</v>
      </c>
      <c r="BE155" s="58">
        <v>5.8207660913467401E-11</v>
      </c>
      <c r="BF155" s="58">
        <v>551972.01</v>
      </c>
      <c r="BG155" s="58">
        <v>422208.0025</v>
      </c>
      <c r="BH155" s="58">
        <v>0</v>
      </c>
      <c r="BI155" s="58">
        <v>0</v>
      </c>
      <c r="BJ155" s="58">
        <v>0</v>
      </c>
      <c r="BK155" s="58">
        <v>0</v>
      </c>
      <c r="BL155" s="58">
        <v>712</v>
      </c>
      <c r="BM155" s="58">
        <v>183</v>
      </c>
      <c r="BN155" s="57">
        <v>0</v>
      </c>
      <c r="BO155" s="57">
        <v>0</v>
      </c>
      <c r="BP155" s="57">
        <v>-17</v>
      </c>
      <c r="BQ155" s="57">
        <v>-30</v>
      </c>
      <c r="BR155" s="57">
        <v>-33</v>
      </c>
      <c r="BS155" s="57">
        <v>-47</v>
      </c>
      <c r="BT155" s="57">
        <v>0</v>
      </c>
      <c r="BU155" s="57">
        <v>0</v>
      </c>
      <c r="BV155" s="57">
        <v>13</v>
      </c>
      <c r="BW155" s="57">
        <v>-146</v>
      </c>
      <c r="BX155" s="57">
        <v>0</v>
      </c>
      <c r="BY155" s="57">
        <v>635</v>
      </c>
      <c r="BZ155" s="57">
        <v>9</v>
      </c>
      <c r="CA155" s="57">
        <v>0</v>
      </c>
      <c r="CB155" s="57">
        <v>56</v>
      </c>
      <c r="CC155" s="57">
        <v>10</v>
      </c>
      <c r="CD155" s="57">
        <v>76</v>
      </c>
      <c r="CE155" s="57">
        <v>5</v>
      </c>
      <c r="CF155" s="57">
        <v>2</v>
      </c>
    </row>
    <row r="156" spans="1:84" s="48" customFormat="1" ht="15.65" customHeight="1" x14ac:dyDescent="0.35">
      <c r="A156" s="41">
        <v>20</v>
      </c>
      <c r="B156" s="42" t="s">
        <v>499</v>
      </c>
      <c r="C156" s="55" t="s">
        <v>147</v>
      </c>
      <c r="D156" s="43" t="s">
        <v>433</v>
      </c>
      <c r="E156" s="44" t="s">
        <v>86</v>
      </c>
      <c r="F156" s="43" t="s">
        <v>427</v>
      </c>
      <c r="G156" s="57">
        <v>23933298.940000001</v>
      </c>
      <c r="H156" s="57">
        <v>0</v>
      </c>
      <c r="I156" s="57">
        <v>646241.9</v>
      </c>
      <c r="J156" s="57">
        <v>0</v>
      </c>
      <c r="K156" s="58">
        <v>456487.67999999999</v>
      </c>
      <c r="L156" s="58">
        <v>25036028.52</v>
      </c>
      <c r="M156" s="58">
        <v>0</v>
      </c>
      <c r="N156" s="57">
        <v>3811740.3</v>
      </c>
      <c r="O156" s="57">
        <v>896715.32</v>
      </c>
      <c r="P156" s="72">
        <v>6778144.9400000004</v>
      </c>
      <c r="Q156" s="57">
        <v>1985.88</v>
      </c>
      <c r="R156" s="57">
        <v>2157686.4900000002</v>
      </c>
      <c r="S156" s="57">
        <v>5843428.2199999997</v>
      </c>
      <c r="T156" s="57">
        <v>2259819.17</v>
      </c>
      <c r="U156" s="57">
        <v>0</v>
      </c>
      <c r="V156" s="57">
        <v>0</v>
      </c>
      <c r="W156" s="57">
        <v>693210.23</v>
      </c>
      <c r="X156" s="58">
        <v>1912503.8800000001</v>
      </c>
      <c r="Y156" s="58">
        <v>24355234.43</v>
      </c>
      <c r="Z156" s="59">
        <v>5.6104676725355768E-2</v>
      </c>
      <c r="AA156" s="58">
        <v>1670919.3</v>
      </c>
      <c r="AB156" s="57">
        <v>0</v>
      </c>
      <c r="AC156" s="57">
        <v>0</v>
      </c>
      <c r="AD156" s="58">
        <v>8097.67</v>
      </c>
      <c r="AE156" s="58">
        <v>0</v>
      </c>
      <c r="AF156" s="58">
        <f t="shared" si="40"/>
        <v>8097.67</v>
      </c>
      <c r="AG156" s="58">
        <v>1044413.05</v>
      </c>
      <c r="AH156" s="57">
        <v>81454.804000000004</v>
      </c>
      <c r="AI156" s="57">
        <v>204689.76</v>
      </c>
      <c r="AJ156" s="58">
        <v>0</v>
      </c>
      <c r="AK156" s="57">
        <v>50932.11</v>
      </c>
      <c r="AL156" s="57">
        <v>39156.35</v>
      </c>
      <c r="AM156" s="57">
        <v>86146.9</v>
      </c>
      <c r="AN156" s="57">
        <v>8450</v>
      </c>
      <c r="AO156" s="57">
        <v>2920</v>
      </c>
      <c r="AP156" s="57">
        <v>0</v>
      </c>
      <c r="AQ156" s="57">
        <v>21791.079999999998</v>
      </c>
      <c r="AR156" s="57">
        <v>17279.16</v>
      </c>
      <c r="AS156" s="57">
        <v>0</v>
      </c>
      <c r="AT156" s="57">
        <v>0</v>
      </c>
      <c r="AU156" s="57">
        <v>33004.29</v>
      </c>
      <c r="AV156" s="57">
        <v>139246.86000000002</v>
      </c>
      <c r="AW156" s="57">
        <v>1729484.3640000001</v>
      </c>
      <c r="AX156" s="57">
        <v>0</v>
      </c>
      <c r="AY156" s="59">
        <f t="shared" si="41"/>
        <v>0</v>
      </c>
      <c r="AZ156" s="58">
        <v>0</v>
      </c>
      <c r="BA156" s="59">
        <v>6.9815669966306781E-2</v>
      </c>
      <c r="BB156" s="57">
        <v>371442.22</v>
      </c>
      <c r="BC156" s="57">
        <v>971327.78</v>
      </c>
      <c r="BD156" s="58">
        <v>250638</v>
      </c>
      <c r="BE156" s="58">
        <v>5.8207660913467401E-11</v>
      </c>
      <c r="BF156" s="58">
        <v>919528.40599999996</v>
      </c>
      <c r="BG156" s="58">
        <v>487157.315</v>
      </c>
      <c r="BH156" s="58">
        <v>0</v>
      </c>
      <c r="BI156" s="58">
        <v>0</v>
      </c>
      <c r="BJ156" s="58">
        <v>0</v>
      </c>
      <c r="BK156" s="58">
        <v>0</v>
      </c>
      <c r="BL156" s="58">
        <v>1415</v>
      </c>
      <c r="BM156" s="58">
        <v>872</v>
      </c>
      <c r="BN156" s="57">
        <v>422</v>
      </c>
      <c r="BO156" s="57">
        <v>-255</v>
      </c>
      <c r="BP156" s="57">
        <v>-14</v>
      </c>
      <c r="BQ156" s="57">
        <v>-55</v>
      </c>
      <c r="BR156" s="57">
        <v>-85</v>
      </c>
      <c r="BS156" s="57">
        <v>-193</v>
      </c>
      <c r="BT156" s="57">
        <v>2107</v>
      </c>
      <c r="BU156" s="57">
        <v>0</v>
      </c>
      <c r="BV156" s="57">
        <v>0</v>
      </c>
      <c r="BW156" s="57">
        <v>-976</v>
      </c>
      <c r="BX156" s="57">
        <v>-3</v>
      </c>
      <c r="BY156" s="57">
        <v>3235</v>
      </c>
      <c r="BZ156" s="57">
        <v>6</v>
      </c>
      <c r="CA156" s="57">
        <v>38</v>
      </c>
      <c r="CB156" s="57">
        <v>109</v>
      </c>
      <c r="CC156" s="57">
        <v>46</v>
      </c>
      <c r="CD156" s="57">
        <v>460</v>
      </c>
      <c r="CE156" s="57">
        <v>408</v>
      </c>
      <c r="CF156" s="57">
        <v>5</v>
      </c>
    </row>
    <row r="157" spans="1:84" s="48" customFormat="1" ht="15.65" customHeight="1" x14ac:dyDescent="0.35">
      <c r="A157" s="41">
        <v>20</v>
      </c>
      <c r="B157" s="42" t="s">
        <v>422</v>
      </c>
      <c r="C157" s="55" t="s">
        <v>423</v>
      </c>
      <c r="D157" s="43" t="s">
        <v>424</v>
      </c>
      <c r="E157" s="44" t="s">
        <v>101</v>
      </c>
      <c r="F157" s="43" t="s">
        <v>421</v>
      </c>
      <c r="G157" s="57">
        <v>8011176.46</v>
      </c>
      <c r="H157" s="57">
        <v>0</v>
      </c>
      <c r="I157" s="57">
        <v>158850.67000000001</v>
      </c>
      <c r="J157" s="57">
        <v>0</v>
      </c>
      <c r="K157" s="58">
        <v>0</v>
      </c>
      <c r="L157" s="58">
        <v>8170027.1299999999</v>
      </c>
      <c r="M157" s="58">
        <v>0</v>
      </c>
      <c r="N157" s="57">
        <v>1625123.83</v>
      </c>
      <c r="O157" s="57">
        <v>470310.47</v>
      </c>
      <c r="P157" s="72">
        <v>2022825.45</v>
      </c>
      <c r="Q157" s="57">
        <v>0</v>
      </c>
      <c r="R157" s="57">
        <v>411254.79</v>
      </c>
      <c r="S157" s="57">
        <v>2389922.44</v>
      </c>
      <c r="T157" s="57">
        <v>304203.44</v>
      </c>
      <c r="U157" s="57">
        <v>0</v>
      </c>
      <c r="V157" s="57">
        <v>0</v>
      </c>
      <c r="W157" s="57">
        <v>176727.86</v>
      </c>
      <c r="X157" s="58">
        <v>800951.38</v>
      </c>
      <c r="Y157" s="58">
        <v>8201319.6600000001</v>
      </c>
      <c r="Z157" s="59">
        <v>0.12940690611126546</v>
      </c>
      <c r="AA157" s="58">
        <v>800951.38</v>
      </c>
      <c r="AB157" s="57">
        <v>0</v>
      </c>
      <c r="AC157" s="57">
        <v>0</v>
      </c>
      <c r="AD157" s="58">
        <v>0</v>
      </c>
      <c r="AE157" s="58">
        <v>294.83</v>
      </c>
      <c r="AF157" s="58">
        <f t="shared" si="40"/>
        <v>294.83</v>
      </c>
      <c r="AG157" s="58">
        <v>298017.08</v>
      </c>
      <c r="AH157" s="57">
        <v>23155.53</v>
      </c>
      <c r="AI157" s="57">
        <v>52366.93</v>
      </c>
      <c r="AJ157" s="58">
        <v>0</v>
      </c>
      <c r="AK157" s="57">
        <v>36348</v>
      </c>
      <c r="AL157" s="57">
        <v>17397.400000000001</v>
      </c>
      <c r="AM157" s="57">
        <v>33314.75</v>
      </c>
      <c r="AN157" s="57">
        <v>8550</v>
      </c>
      <c r="AO157" s="57">
        <v>0</v>
      </c>
      <c r="AP157" s="57">
        <v>0</v>
      </c>
      <c r="AQ157" s="57">
        <v>22933.47</v>
      </c>
      <c r="AR157" s="57">
        <v>3624.99</v>
      </c>
      <c r="AS157" s="57">
        <v>0</v>
      </c>
      <c r="AT157" s="57">
        <v>4209.3599999999997</v>
      </c>
      <c r="AU157" s="57">
        <v>15316.09</v>
      </c>
      <c r="AV157" s="57">
        <v>28167.33</v>
      </c>
      <c r="AW157" s="57">
        <v>543400.93000000005</v>
      </c>
      <c r="AX157" s="57">
        <v>157958.54999999999</v>
      </c>
      <c r="AY157" s="59">
        <f t="shared" si="41"/>
        <v>0.29068509323309399</v>
      </c>
      <c r="AZ157" s="58">
        <v>0</v>
      </c>
      <c r="BA157" s="59">
        <v>9.9979245744887757E-2</v>
      </c>
      <c r="BB157" s="57">
        <v>262485.08</v>
      </c>
      <c r="BC157" s="57">
        <v>774216.48</v>
      </c>
      <c r="BD157" s="58">
        <v>253705</v>
      </c>
      <c r="BE157" s="58">
        <v>0</v>
      </c>
      <c r="BF157" s="58">
        <v>629456.04</v>
      </c>
      <c r="BG157" s="58">
        <v>493605.8075</v>
      </c>
      <c r="BH157" s="58">
        <v>0</v>
      </c>
      <c r="BI157" s="58">
        <v>0</v>
      </c>
      <c r="BJ157" s="58">
        <v>0</v>
      </c>
      <c r="BK157" s="58">
        <v>0</v>
      </c>
      <c r="BL157" s="58">
        <v>464</v>
      </c>
      <c r="BM157" s="58">
        <v>159</v>
      </c>
      <c r="BN157" s="57">
        <v>0</v>
      </c>
      <c r="BO157" s="57">
        <v>-1</v>
      </c>
      <c r="BP157" s="57">
        <v>-6</v>
      </c>
      <c r="BQ157" s="57">
        <v>-6</v>
      </c>
      <c r="BR157" s="57">
        <v>-41</v>
      </c>
      <c r="BS157" s="57">
        <v>-47</v>
      </c>
      <c r="BT157" s="57">
        <v>1</v>
      </c>
      <c r="BU157" s="57">
        <v>0</v>
      </c>
      <c r="BV157" s="57">
        <v>4</v>
      </c>
      <c r="BW157" s="57">
        <v>-96</v>
      </c>
      <c r="BX157" s="57">
        <v>-1</v>
      </c>
      <c r="BY157" s="57">
        <v>430</v>
      </c>
      <c r="BZ157" s="57">
        <v>5</v>
      </c>
      <c r="CA157" s="57">
        <v>20</v>
      </c>
      <c r="CB157" s="57">
        <v>54</v>
      </c>
      <c r="CC157" s="57">
        <v>9</v>
      </c>
      <c r="CD157" s="57">
        <v>32</v>
      </c>
      <c r="CE157" s="57">
        <v>0</v>
      </c>
      <c r="CF157" s="57">
        <v>1</v>
      </c>
    </row>
    <row r="158" spans="1:84" s="48" customFormat="1" ht="15.65" customHeight="1" x14ac:dyDescent="0.35">
      <c r="A158" s="41">
        <v>20</v>
      </c>
      <c r="B158" s="42" t="s">
        <v>425</v>
      </c>
      <c r="C158" s="55" t="s">
        <v>138</v>
      </c>
      <c r="D158" s="43" t="s">
        <v>426</v>
      </c>
      <c r="E158" s="44" t="s">
        <v>86</v>
      </c>
      <c r="F158" s="43" t="s">
        <v>427</v>
      </c>
      <c r="G158" s="57">
        <v>26910277.43</v>
      </c>
      <c r="H158" s="57">
        <v>0</v>
      </c>
      <c r="I158" s="57">
        <v>590712.4</v>
      </c>
      <c r="J158" s="57">
        <v>0</v>
      </c>
      <c r="K158" s="58">
        <v>0</v>
      </c>
      <c r="L158" s="58">
        <v>27500989.829999998</v>
      </c>
      <c r="M158" s="58">
        <v>0</v>
      </c>
      <c r="N158" s="57">
        <v>5031213.1399999997</v>
      </c>
      <c r="O158" s="57">
        <v>1018462.8</v>
      </c>
      <c r="P158" s="72">
        <v>8193197.5</v>
      </c>
      <c r="Q158" s="57">
        <v>509.54</v>
      </c>
      <c r="R158" s="57">
        <v>2765666.98</v>
      </c>
      <c r="S158" s="57">
        <v>4743889.3499999996</v>
      </c>
      <c r="T158" s="57">
        <v>2765621.9</v>
      </c>
      <c r="U158" s="57">
        <v>0</v>
      </c>
      <c r="V158" s="57">
        <v>0</v>
      </c>
      <c r="W158" s="57">
        <v>610493.11</v>
      </c>
      <c r="X158" s="58">
        <v>2321421.86</v>
      </c>
      <c r="Y158" s="58">
        <v>27450476.18</v>
      </c>
      <c r="Z158" s="59">
        <v>2.308677982291623E-2</v>
      </c>
      <c r="AA158" s="58">
        <v>2152610.38</v>
      </c>
      <c r="AB158" s="57">
        <v>0</v>
      </c>
      <c r="AC158" s="57">
        <v>0</v>
      </c>
      <c r="AD158" s="58">
        <v>0</v>
      </c>
      <c r="AE158" s="58">
        <v>0</v>
      </c>
      <c r="AF158" s="58">
        <f t="shared" si="40"/>
        <v>0</v>
      </c>
      <c r="AG158" s="58">
        <v>1179976.79</v>
      </c>
      <c r="AH158" s="57">
        <v>89125.07</v>
      </c>
      <c r="AI158" s="57">
        <v>270683.08</v>
      </c>
      <c r="AJ158" s="58">
        <v>0</v>
      </c>
      <c r="AK158" s="57">
        <v>77037.5</v>
      </c>
      <c r="AL158" s="57">
        <v>5375.46</v>
      </c>
      <c r="AM158" s="57">
        <v>89908.43</v>
      </c>
      <c r="AN158" s="57">
        <v>8650</v>
      </c>
      <c r="AO158" s="57">
        <v>10138.25</v>
      </c>
      <c r="AP158" s="57">
        <v>0</v>
      </c>
      <c r="AQ158" s="57">
        <v>38715.53</v>
      </c>
      <c r="AR158" s="57">
        <v>7056.39</v>
      </c>
      <c r="AS158" s="57">
        <v>0</v>
      </c>
      <c r="AT158" s="57">
        <v>11043.72</v>
      </c>
      <c r="AU158" s="57">
        <v>51072.23</v>
      </c>
      <c r="AV158" s="57">
        <v>45082.58</v>
      </c>
      <c r="AW158" s="57">
        <v>1883865.03</v>
      </c>
      <c r="AX158" s="57">
        <v>0</v>
      </c>
      <c r="AY158" s="59">
        <f t="shared" si="41"/>
        <v>0</v>
      </c>
      <c r="AZ158" s="58">
        <v>4200</v>
      </c>
      <c r="BA158" s="59">
        <v>7.9992128865986195E-2</v>
      </c>
      <c r="BB158" s="57">
        <v>264681.96000000002</v>
      </c>
      <c r="BC158" s="57">
        <v>356589.69</v>
      </c>
      <c r="BD158" s="58">
        <v>253705</v>
      </c>
      <c r="BE158" s="58">
        <v>5.8207660913467401E-11</v>
      </c>
      <c r="BF158" s="58">
        <v>579480.68000000098</v>
      </c>
      <c r="BG158" s="58">
        <v>108514.422500001</v>
      </c>
      <c r="BH158" s="58">
        <v>0</v>
      </c>
      <c r="BI158" s="58">
        <v>0</v>
      </c>
      <c r="BJ158" s="58">
        <v>0</v>
      </c>
      <c r="BK158" s="58">
        <v>0</v>
      </c>
      <c r="BL158" s="58">
        <v>3787</v>
      </c>
      <c r="BM158" s="58">
        <v>803</v>
      </c>
      <c r="BN158" s="57">
        <v>0</v>
      </c>
      <c r="BO158" s="57">
        <v>0</v>
      </c>
      <c r="BP158" s="57">
        <v>-7</v>
      </c>
      <c r="BQ158" s="57">
        <v>-48</v>
      </c>
      <c r="BR158" s="57">
        <v>-70</v>
      </c>
      <c r="BS158" s="57">
        <v>-271</v>
      </c>
      <c r="BT158" s="57">
        <v>0</v>
      </c>
      <c r="BU158" s="57">
        <v>-6</v>
      </c>
      <c r="BV158" s="57">
        <v>103</v>
      </c>
      <c r="BW158" s="57">
        <v>-870</v>
      </c>
      <c r="BX158" s="57">
        <v>-9</v>
      </c>
      <c r="BY158" s="57">
        <v>3412</v>
      </c>
      <c r="BZ158" s="57">
        <v>62</v>
      </c>
      <c r="CA158" s="57">
        <v>217</v>
      </c>
      <c r="CB158" s="57">
        <v>122</v>
      </c>
      <c r="CC158" s="57">
        <v>19</v>
      </c>
      <c r="CD158" s="57">
        <v>306</v>
      </c>
      <c r="CE158" s="57">
        <v>417</v>
      </c>
      <c r="CF158" s="57">
        <v>3</v>
      </c>
    </row>
    <row r="159" spans="1:84" s="48" customFormat="1" ht="15.65" customHeight="1" x14ac:dyDescent="0.35">
      <c r="A159" s="41">
        <v>20</v>
      </c>
      <c r="B159" s="42" t="s">
        <v>428</v>
      </c>
      <c r="C159" s="55" t="s">
        <v>88</v>
      </c>
      <c r="D159" s="43" t="s">
        <v>429</v>
      </c>
      <c r="E159" s="44" t="s">
        <v>110</v>
      </c>
      <c r="F159" s="43" t="s">
        <v>421</v>
      </c>
      <c r="G159" s="57">
        <v>33283738.77</v>
      </c>
      <c r="H159" s="57">
        <v>560081.11</v>
      </c>
      <c r="I159" s="57">
        <v>5317.66</v>
      </c>
      <c r="J159" s="57">
        <v>0</v>
      </c>
      <c r="K159" s="58">
        <v>0</v>
      </c>
      <c r="L159" s="58">
        <v>33849137.539999999</v>
      </c>
      <c r="M159" s="58">
        <v>0</v>
      </c>
      <c r="N159" s="57">
        <v>8894268.9299999997</v>
      </c>
      <c r="O159" s="57">
        <v>2247378.4</v>
      </c>
      <c r="P159" s="72">
        <v>8873035.7200000007</v>
      </c>
      <c r="Q159" s="57">
        <v>0</v>
      </c>
      <c r="R159" s="57">
        <v>2072463.73</v>
      </c>
      <c r="S159" s="57">
        <v>7177127.8200000003</v>
      </c>
      <c r="T159" s="57">
        <v>1823427.54</v>
      </c>
      <c r="U159" s="57">
        <v>0</v>
      </c>
      <c r="V159" s="57">
        <v>0</v>
      </c>
      <c r="W159" s="57">
        <v>682201.52</v>
      </c>
      <c r="X159" s="58">
        <v>2335876.2999999998</v>
      </c>
      <c r="Y159" s="58">
        <v>34105779.960000001</v>
      </c>
      <c r="Z159" s="59">
        <v>8.4853194473389335E-2</v>
      </c>
      <c r="AA159" s="58">
        <v>2335556.2999999998</v>
      </c>
      <c r="AB159" s="57">
        <v>0</v>
      </c>
      <c r="AC159" s="57">
        <v>0</v>
      </c>
      <c r="AD159" s="58">
        <v>0</v>
      </c>
      <c r="AE159" s="58">
        <v>248.23</v>
      </c>
      <c r="AF159" s="58">
        <f t="shared" si="40"/>
        <v>248.23</v>
      </c>
      <c r="AG159" s="58">
        <v>1218263.8799999999</v>
      </c>
      <c r="AH159" s="57">
        <v>91499.49</v>
      </c>
      <c r="AI159" s="57">
        <v>321921.21000000002</v>
      </c>
      <c r="AJ159" s="58">
        <v>0</v>
      </c>
      <c r="AK159" s="57">
        <v>118740.65</v>
      </c>
      <c r="AL159" s="57">
        <v>6496.01</v>
      </c>
      <c r="AM159" s="57">
        <v>91772.76</v>
      </c>
      <c r="AN159" s="57">
        <v>8750</v>
      </c>
      <c r="AO159" s="57">
        <v>0</v>
      </c>
      <c r="AP159" s="57">
        <v>0</v>
      </c>
      <c r="AQ159" s="57">
        <v>61175.03</v>
      </c>
      <c r="AR159" s="57">
        <v>27884.799999999999</v>
      </c>
      <c r="AS159" s="57">
        <v>0</v>
      </c>
      <c r="AT159" s="57">
        <v>6588.59</v>
      </c>
      <c r="AU159" s="57">
        <v>19665.509999999998</v>
      </c>
      <c r="AV159" s="57">
        <v>45830.17</v>
      </c>
      <c r="AW159" s="57">
        <v>2018588.1</v>
      </c>
      <c r="AX159" s="57">
        <v>0</v>
      </c>
      <c r="AY159" s="59">
        <f t="shared" si="41"/>
        <v>0</v>
      </c>
      <c r="AZ159" s="58">
        <v>0</v>
      </c>
      <c r="BA159" s="59">
        <v>7.0171092140199481E-2</v>
      </c>
      <c r="BB159" s="57">
        <v>307586.34000000003</v>
      </c>
      <c r="BC159" s="57">
        <v>2564169.89</v>
      </c>
      <c r="BD159" s="58">
        <v>253705</v>
      </c>
      <c r="BE159" s="58">
        <v>0</v>
      </c>
      <c r="BF159" s="58">
        <v>628468.17000000097</v>
      </c>
      <c r="BG159" s="58">
        <v>0</v>
      </c>
      <c r="BH159" s="58">
        <v>0</v>
      </c>
      <c r="BI159" s="58">
        <v>0</v>
      </c>
      <c r="BJ159" s="58">
        <v>0</v>
      </c>
      <c r="BK159" s="58">
        <v>0</v>
      </c>
      <c r="BL159" s="58">
        <v>3096</v>
      </c>
      <c r="BM159" s="58">
        <v>827</v>
      </c>
      <c r="BN159" s="57">
        <v>13</v>
      </c>
      <c r="BO159" s="57">
        <v>-15</v>
      </c>
      <c r="BP159" s="57">
        <v>-9</v>
      </c>
      <c r="BQ159" s="57">
        <v>-31</v>
      </c>
      <c r="BR159" s="57">
        <v>-126</v>
      </c>
      <c r="BS159" s="57">
        <v>-219</v>
      </c>
      <c r="BT159" s="57">
        <v>0</v>
      </c>
      <c r="BU159" s="57">
        <v>-2</v>
      </c>
      <c r="BV159" s="57">
        <v>9</v>
      </c>
      <c r="BW159" s="57">
        <v>-533</v>
      </c>
      <c r="BX159" s="57">
        <v>-1</v>
      </c>
      <c r="BY159" s="57">
        <v>3009</v>
      </c>
      <c r="BZ159" s="57">
        <v>8</v>
      </c>
      <c r="CA159" s="57">
        <v>38</v>
      </c>
      <c r="CB159" s="57">
        <v>178</v>
      </c>
      <c r="CC159" s="57">
        <v>33</v>
      </c>
      <c r="CD159" s="57">
        <v>271</v>
      </c>
      <c r="CE159" s="57">
        <v>55</v>
      </c>
      <c r="CF159" s="57">
        <v>3</v>
      </c>
    </row>
    <row r="160" spans="1:84" s="48" customFormat="1" ht="15.65" customHeight="1" x14ac:dyDescent="0.35">
      <c r="A160" s="40">
        <v>21</v>
      </c>
      <c r="B160" s="40" t="s">
        <v>434</v>
      </c>
      <c r="C160" s="55" t="s">
        <v>435</v>
      </c>
      <c r="D160" s="40" t="s">
        <v>436</v>
      </c>
      <c r="E160" s="40" t="s">
        <v>86</v>
      </c>
      <c r="F160" s="40" t="s">
        <v>437</v>
      </c>
      <c r="G160" s="57">
        <v>31211784.66</v>
      </c>
      <c r="H160" s="57">
        <v>0</v>
      </c>
      <c r="I160" s="57">
        <v>339634.37</v>
      </c>
      <c r="J160" s="57">
        <v>0</v>
      </c>
      <c r="K160" s="58">
        <v>0</v>
      </c>
      <c r="L160" s="58">
        <v>31551419.030000001</v>
      </c>
      <c r="M160" s="58">
        <v>0</v>
      </c>
      <c r="N160" s="57">
        <v>0</v>
      </c>
      <c r="O160" s="57">
        <v>625518.66</v>
      </c>
      <c r="P160" s="72">
        <v>8939445.1699999999</v>
      </c>
      <c r="Q160" s="57">
        <v>324917.96000000002</v>
      </c>
      <c r="R160" s="57">
        <v>1724071.61</v>
      </c>
      <c r="S160" s="57">
        <v>11065814.470000001</v>
      </c>
      <c r="T160" s="57">
        <v>4829824.42</v>
      </c>
      <c r="U160" s="57">
        <v>0</v>
      </c>
      <c r="V160" s="57">
        <v>0</v>
      </c>
      <c r="W160" s="57">
        <v>580947.28</v>
      </c>
      <c r="X160" s="58">
        <v>2730267.17</v>
      </c>
      <c r="Y160" s="58">
        <v>30820806.739999998</v>
      </c>
      <c r="Z160" s="59">
        <v>0.14335742056218614</v>
      </c>
      <c r="AA160" s="58">
        <v>2730267.17</v>
      </c>
      <c r="AB160" s="57">
        <v>0</v>
      </c>
      <c r="AC160" s="57">
        <v>0</v>
      </c>
      <c r="AD160" s="58">
        <v>0</v>
      </c>
      <c r="AE160" s="58">
        <v>0</v>
      </c>
      <c r="AF160" s="58">
        <f t="shared" ref="AF160:AF175" si="42">SUM(AD160:AE160)</f>
        <v>0</v>
      </c>
      <c r="AG160" s="58">
        <v>1287175.3400000001</v>
      </c>
      <c r="AH160" s="57">
        <v>104921.14</v>
      </c>
      <c r="AI160" s="57">
        <v>231722.31</v>
      </c>
      <c r="AJ160" s="58">
        <v>0</v>
      </c>
      <c r="AK160" s="57">
        <v>186177.4</v>
      </c>
      <c r="AL160" s="57">
        <v>24294.400000000001</v>
      </c>
      <c r="AM160" s="57">
        <v>247583.63</v>
      </c>
      <c r="AN160" s="57">
        <v>8900</v>
      </c>
      <c r="AO160" s="57">
        <v>7385.85</v>
      </c>
      <c r="AP160" s="57">
        <v>22193.59</v>
      </c>
      <c r="AQ160" s="57">
        <v>91611.099999999991</v>
      </c>
      <c r="AR160" s="57">
        <v>14822.83</v>
      </c>
      <c r="AS160" s="57">
        <v>0</v>
      </c>
      <c r="AT160" s="57">
        <v>25581.29</v>
      </c>
      <c r="AU160" s="57">
        <v>52700.1</v>
      </c>
      <c r="AV160" s="57">
        <v>560811.13</v>
      </c>
      <c r="AW160" s="57">
        <v>2865880.11</v>
      </c>
      <c r="AX160" s="57">
        <v>0</v>
      </c>
      <c r="AY160" s="59">
        <f t="shared" ref="AY160:AY175" si="43">AX160/AW160</f>
        <v>0</v>
      </c>
      <c r="AZ160" s="58">
        <v>0</v>
      </c>
      <c r="BA160" s="59">
        <v>8.7475522458637905E-2</v>
      </c>
      <c r="BB160" s="57">
        <v>1219538.77</v>
      </c>
      <c r="BC160" s="57">
        <v>3254902.17</v>
      </c>
      <c r="BD160" s="58">
        <v>253705</v>
      </c>
      <c r="BE160" s="58">
        <v>0</v>
      </c>
      <c r="BF160" s="58">
        <v>1666606.96</v>
      </c>
      <c r="BG160" s="58">
        <v>950136.93249999895</v>
      </c>
      <c r="BH160" s="58">
        <v>0</v>
      </c>
      <c r="BI160" s="58">
        <v>0</v>
      </c>
      <c r="BJ160" s="58">
        <v>0</v>
      </c>
      <c r="BK160" s="58">
        <v>0</v>
      </c>
      <c r="BL160" s="58">
        <v>6222</v>
      </c>
      <c r="BM160" s="58">
        <v>1398</v>
      </c>
      <c r="BN160" s="57">
        <v>0</v>
      </c>
      <c r="BO160" s="57">
        <v>0</v>
      </c>
      <c r="BP160" s="57">
        <v>-18</v>
      </c>
      <c r="BQ160" s="57">
        <v>-52</v>
      </c>
      <c r="BR160" s="57">
        <v>-157</v>
      </c>
      <c r="BS160" s="57">
        <v>-396</v>
      </c>
      <c r="BT160" s="57">
        <v>15</v>
      </c>
      <c r="BU160" s="57">
        <v>0</v>
      </c>
      <c r="BV160" s="57">
        <v>5</v>
      </c>
      <c r="BW160" s="57">
        <v>-1007</v>
      </c>
      <c r="BX160" s="57">
        <v>-16</v>
      </c>
      <c r="BY160" s="57">
        <v>5994</v>
      </c>
      <c r="BZ160" s="57">
        <v>14</v>
      </c>
      <c r="CA160" s="57">
        <v>35</v>
      </c>
      <c r="CB160" s="57">
        <v>137</v>
      </c>
      <c r="CC160" s="57">
        <v>116</v>
      </c>
      <c r="CD160" s="57">
        <v>735</v>
      </c>
      <c r="CE160" s="57">
        <v>2</v>
      </c>
      <c r="CF160" s="57">
        <v>17</v>
      </c>
    </row>
    <row r="161" spans="1:84" s="48" customFormat="1" ht="15.65" customHeight="1" x14ac:dyDescent="0.35">
      <c r="A161" s="40">
        <v>21</v>
      </c>
      <c r="B161" s="40" t="s">
        <v>512</v>
      </c>
      <c r="C161" s="55" t="s">
        <v>513</v>
      </c>
      <c r="D161" s="40" t="s">
        <v>440</v>
      </c>
      <c r="E161" s="40" t="s">
        <v>101</v>
      </c>
      <c r="F161" s="40" t="s">
        <v>441</v>
      </c>
      <c r="G161" s="57">
        <v>46256409.68</v>
      </c>
      <c r="H161" s="57">
        <v>0</v>
      </c>
      <c r="I161" s="57">
        <v>1777402.63</v>
      </c>
      <c r="J161" s="57">
        <v>0</v>
      </c>
      <c r="K161" s="58">
        <v>0</v>
      </c>
      <c r="L161" s="58">
        <v>48033812.310000002</v>
      </c>
      <c r="M161" s="58">
        <v>0</v>
      </c>
      <c r="N161" s="57">
        <v>0</v>
      </c>
      <c r="O161" s="57">
        <v>3314983.96</v>
      </c>
      <c r="P161" s="72">
        <v>15400704.1</v>
      </c>
      <c r="Q161" s="57">
        <v>0</v>
      </c>
      <c r="R161" s="57">
        <v>3247812.84</v>
      </c>
      <c r="S161" s="57">
        <v>15700171.390000001</v>
      </c>
      <c r="T161" s="57">
        <v>5207833.21</v>
      </c>
      <c r="U161" s="57">
        <v>0</v>
      </c>
      <c r="V161" s="57">
        <v>0</v>
      </c>
      <c r="W161" s="57">
        <v>2186786.15</v>
      </c>
      <c r="X161" s="58">
        <v>3323380.57</v>
      </c>
      <c r="Y161" s="58">
        <v>48381672.219999999</v>
      </c>
      <c r="Z161" s="59">
        <v>0.11805247916508854</v>
      </c>
      <c r="AA161" s="58">
        <v>3305380.63</v>
      </c>
      <c r="AB161" s="57">
        <v>0</v>
      </c>
      <c r="AC161" s="57">
        <v>0</v>
      </c>
      <c r="AD161" s="58">
        <v>0</v>
      </c>
      <c r="AE161" s="58">
        <v>0</v>
      </c>
      <c r="AF161" s="58">
        <f t="shared" si="42"/>
        <v>0</v>
      </c>
      <c r="AG161" s="58">
        <v>1923567.02</v>
      </c>
      <c r="AH161" s="57">
        <v>140893.91</v>
      </c>
      <c r="AI161" s="57">
        <v>454811.85</v>
      </c>
      <c r="AJ161" s="58">
        <v>0</v>
      </c>
      <c r="AK161" s="57">
        <v>239104.6</v>
      </c>
      <c r="AL161" s="57">
        <v>14097.03</v>
      </c>
      <c r="AM161" s="57">
        <v>66031.679999999993</v>
      </c>
      <c r="AN161" s="57">
        <v>9500</v>
      </c>
      <c r="AO161" s="57">
        <v>2290</v>
      </c>
      <c r="AP161" s="57">
        <v>0</v>
      </c>
      <c r="AQ161" s="57">
        <v>71767.459999999992</v>
      </c>
      <c r="AR161" s="57">
        <v>54919.86</v>
      </c>
      <c r="AS161" s="57">
        <v>1455</v>
      </c>
      <c r="AT161" s="57">
        <v>11622.69</v>
      </c>
      <c r="AU161" s="57">
        <v>7375.65</v>
      </c>
      <c r="AV161" s="57">
        <v>111036.9</v>
      </c>
      <c r="AW161" s="57">
        <v>3108473.65</v>
      </c>
      <c r="AX161" s="57">
        <v>0</v>
      </c>
      <c r="AY161" s="59">
        <f t="shared" si="43"/>
        <v>0</v>
      </c>
      <c r="AZ161" s="58">
        <v>0</v>
      </c>
      <c r="BA161" s="59">
        <v>7.1457786128808778E-2</v>
      </c>
      <c r="BB161" s="57">
        <v>1601078.16</v>
      </c>
      <c r="BC161" s="57">
        <v>3859605.68</v>
      </c>
      <c r="BD161" s="58">
        <v>250638</v>
      </c>
      <c r="BE161" s="58">
        <v>0</v>
      </c>
      <c r="BF161" s="58">
        <v>2099763.4700000002</v>
      </c>
      <c r="BG161" s="58">
        <v>1322645.0575000001</v>
      </c>
      <c r="BH161" s="58">
        <v>0</v>
      </c>
      <c r="BI161" s="58">
        <v>0</v>
      </c>
      <c r="BJ161" s="58">
        <v>0</v>
      </c>
      <c r="BK161" s="58">
        <v>0</v>
      </c>
      <c r="BL161" s="58">
        <v>5687</v>
      </c>
      <c r="BM161" s="58">
        <v>2919</v>
      </c>
      <c r="BN161" s="57">
        <v>61</v>
      </c>
      <c r="BO161" s="57">
        <v>0</v>
      </c>
      <c r="BP161" s="57">
        <v>-44</v>
      </c>
      <c r="BQ161" s="57">
        <v>-53</v>
      </c>
      <c r="BR161" s="57">
        <v>-1262</v>
      </c>
      <c r="BS161" s="57">
        <v>-731</v>
      </c>
      <c r="BT161" s="57">
        <v>0</v>
      </c>
      <c r="BU161" s="57">
        <v>-2</v>
      </c>
      <c r="BV161" s="57">
        <v>0</v>
      </c>
      <c r="BW161" s="57">
        <v>-1179</v>
      </c>
      <c r="BX161" s="57">
        <v>-1</v>
      </c>
      <c r="BY161" s="57">
        <v>5395</v>
      </c>
      <c r="BZ161" s="57">
        <v>22</v>
      </c>
      <c r="CA161" s="57">
        <v>34</v>
      </c>
      <c r="CB161" s="57">
        <v>180</v>
      </c>
      <c r="CC161" s="57">
        <v>39</v>
      </c>
      <c r="CD161" s="57">
        <v>171</v>
      </c>
      <c r="CE161" s="57">
        <v>750</v>
      </c>
      <c r="CF161" s="57">
        <v>39</v>
      </c>
    </row>
    <row r="162" spans="1:84" s="48" customFormat="1" ht="15.65" customHeight="1" x14ac:dyDescent="0.35">
      <c r="A162" s="40">
        <v>21</v>
      </c>
      <c r="B162" s="40" t="s">
        <v>534</v>
      </c>
      <c r="C162" s="55" t="s">
        <v>535</v>
      </c>
      <c r="D162" s="40" t="s">
        <v>259</v>
      </c>
      <c r="E162" s="40" t="s">
        <v>130</v>
      </c>
      <c r="F162" s="40" t="s">
        <v>441</v>
      </c>
      <c r="G162" s="57">
        <v>42124707.43</v>
      </c>
      <c r="H162" s="57">
        <v>0</v>
      </c>
      <c r="I162" s="57">
        <v>1613959.3800000001</v>
      </c>
      <c r="J162" s="57">
        <v>0</v>
      </c>
      <c r="K162" s="58">
        <v>0</v>
      </c>
      <c r="L162" s="58">
        <v>43738666.810000002</v>
      </c>
      <c r="M162" s="58">
        <v>0</v>
      </c>
      <c r="N162" s="57">
        <v>3778766.39</v>
      </c>
      <c r="O162" s="57">
        <v>1567456.59</v>
      </c>
      <c r="P162" s="72">
        <v>20303319.440000001</v>
      </c>
      <c r="Q162" s="57">
        <v>0</v>
      </c>
      <c r="R162" s="57">
        <v>2558823.1</v>
      </c>
      <c r="S162" s="57">
        <v>5175684.79</v>
      </c>
      <c r="T162" s="57">
        <v>5220781.5999999996</v>
      </c>
      <c r="U162" s="57">
        <v>0</v>
      </c>
      <c r="V162" s="57">
        <v>0</v>
      </c>
      <c r="W162" s="57">
        <v>1719291.5</v>
      </c>
      <c r="X162" s="58">
        <v>2898242.5</v>
      </c>
      <c r="Y162" s="58">
        <v>43222365.909999996</v>
      </c>
      <c r="Z162" s="59">
        <v>0.11820008217918179</v>
      </c>
      <c r="AA162" s="58">
        <v>2818358.2</v>
      </c>
      <c r="AB162" s="57">
        <v>0</v>
      </c>
      <c r="AC162" s="57">
        <v>0</v>
      </c>
      <c r="AD162" s="58">
        <v>0</v>
      </c>
      <c r="AE162" s="58">
        <v>0</v>
      </c>
      <c r="AF162" s="58">
        <f t="shared" si="42"/>
        <v>0</v>
      </c>
      <c r="AG162" s="58">
        <v>1624789.65</v>
      </c>
      <c r="AH162" s="57">
        <v>118904.26</v>
      </c>
      <c r="AI162" s="57">
        <v>422830.64</v>
      </c>
      <c r="AJ162" s="58">
        <v>0</v>
      </c>
      <c r="AK162" s="57">
        <v>199354.62</v>
      </c>
      <c r="AL162" s="57">
        <v>7844.15</v>
      </c>
      <c r="AM162" s="57">
        <v>72944.05</v>
      </c>
      <c r="AN162" s="57">
        <v>9500</v>
      </c>
      <c r="AO162" s="57">
        <v>0</v>
      </c>
      <c r="AP162" s="57">
        <v>0</v>
      </c>
      <c r="AQ162" s="57">
        <v>67598.679999999993</v>
      </c>
      <c r="AR162" s="57">
        <v>7267.57</v>
      </c>
      <c r="AS162" s="57">
        <v>0</v>
      </c>
      <c r="AT162" s="57">
        <v>5397.92</v>
      </c>
      <c r="AU162" s="57">
        <v>25970.89</v>
      </c>
      <c r="AV162" s="57">
        <v>89009.81</v>
      </c>
      <c r="AW162" s="57">
        <v>2651412.2400000002</v>
      </c>
      <c r="AX162" s="57">
        <v>0</v>
      </c>
      <c r="AY162" s="59">
        <f t="shared" si="43"/>
        <v>0</v>
      </c>
      <c r="AZ162" s="58">
        <v>314.89999999999998</v>
      </c>
      <c r="BA162" s="59">
        <v>6.6905110372181414E-2</v>
      </c>
      <c r="BB162" s="57">
        <v>975997.86</v>
      </c>
      <c r="BC162" s="57">
        <v>4003146.02</v>
      </c>
      <c r="BD162" s="58">
        <v>250638</v>
      </c>
      <c r="BE162" s="58">
        <v>2.91038304567337E-11</v>
      </c>
      <c r="BF162" s="58">
        <v>1228851.3</v>
      </c>
      <c r="BG162" s="58">
        <v>565998.24000000104</v>
      </c>
      <c r="BH162" s="58">
        <v>0</v>
      </c>
      <c r="BI162" s="58">
        <v>0</v>
      </c>
      <c r="BJ162" s="58">
        <v>0</v>
      </c>
      <c r="BK162" s="58">
        <v>0</v>
      </c>
      <c r="BL162" s="58">
        <v>7879</v>
      </c>
      <c r="BM162" s="58">
        <v>2463</v>
      </c>
      <c r="BN162" s="57">
        <v>43</v>
      </c>
      <c r="BO162" s="57">
        <v>-34</v>
      </c>
      <c r="BP162" s="57">
        <v>-12</v>
      </c>
      <c r="BQ162" s="57">
        <v>-65</v>
      </c>
      <c r="BR162" s="57">
        <v>-292</v>
      </c>
      <c r="BS162" s="57">
        <v>-748</v>
      </c>
      <c r="BT162" s="57">
        <v>3</v>
      </c>
      <c r="BU162" s="57">
        <v>-6</v>
      </c>
      <c r="BV162" s="57">
        <v>7</v>
      </c>
      <c r="BW162" s="57">
        <v>-1493</v>
      </c>
      <c r="BX162" s="57">
        <v>0</v>
      </c>
      <c r="BY162" s="57">
        <v>7745</v>
      </c>
      <c r="BZ162" s="57">
        <v>42</v>
      </c>
      <c r="CA162" s="57">
        <v>69</v>
      </c>
      <c r="CB162" s="57">
        <v>170</v>
      </c>
      <c r="CC162" s="57">
        <v>70</v>
      </c>
      <c r="CD162" s="57">
        <v>491</v>
      </c>
      <c r="CE162" s="57">
        <v>768</v>
      </c>
      <c r="CF162" s="57">
        <v>11</v>
      </c>
    </row>
    <row r="163" spans="1:84" s="48" customFormat="1" ht="15.65" customHeight="1" x14ac:dyDescent="0.35">
      <c r="A163" s="40">
        <v>21</v>
      </c>
      <c r="B163" s="40" t="s">
        <v>562</v>
      </c>
      <c r="C163" s="55" t="s">
        <v>442</v>
      </c>
      <c r="D163" s="40" t="s">
        <v>443</v>
      </c>
      <c r="E163" s="40" t="s">
        <v>101</v>
      </c>
      <c r="F163" s="40" t="s">
        <v>444</v>
      </c>
      <c r="G163" s="57">
        <v>9679174.3900000006</v>
      </c>
      <c r="H163" s="57">
        <v>322654</v>
      </c>
      <c r="I163" s="57">
        <v>357622.83</v>
      </c>
      <c r="J163" s="57">
        <v>21548.799999999999</v>
      </c>
      <c r="K163" s="58">
        <v>0</v>
      </c>
      <c r="L163" s="58">
        <v>10381000.02</v>
      </c>
      <c r="M163" s="58">
        <v>215488.01</v>
      </c>
      <c r="N163" s="57">
        <v>2247955.0699999998</v>
      </c>
      <c r="O163" s="57">
        <v>1267002.3500000001</v>
      </c>
      <c r="P163" s="72">
        <v>1414258.96</v>
      </c>
      <c r="Q163" s="57">
        <v>0</v>
      </c>
      <c r="R163" s="57">
        <v>358945.27</v>
      </c>
      <c r="S163" s="57">
        <v>2382986.66</v>
      </c>
      <c r="T163" s="57">
        <v>905985.54</v>
      </c>
      <c r="U163" s="57">
        <v>30093.74</v>
      </c>
      <c r="V163" s="57">
        <v>0</v>
      </c>
      <c r="W163" s="57">
        <v>650183.09</v>
      </c>
      <c r="X163" s="58">
        <v>989465.60000000009</v>
      </c>
      <c r="Y163" s="58">
        <v>10246876.279999999</v>
      </c>
      <c r="Z163" s="59">
        <v>8.7716377025341061E-2</v>
      </c>
      <c r="AA163" s="58">
        <v>989465.59999999998</v>
      </c>
      <c r="AB163" s="57">
        <v>0</v>
      </c>
      <c r="AC163" s="57">
        <v>0</v>
      </c>
      <c r="AD163" s="58">
        <v>0</v>
      </c>
      <c r="AE163" s="58">
        <v>0</v>
      </c>
      <c r="AF163" s="58">
        <f t="shared" si="42"/>
        <v>0</v>
      </c>
      <c r="AG163" s="58">
        <v>320241.88</v>
      </c>
      <c r="AH163" s="57">
        <v>24940.27</v>
      </c>
      <c r="AI163" s="57">
        <v>54732.800000000003</v>
      </c>
      <c r="AJ163" s="58">
        <v>0</v>
      </c>
      <c r="AK163" s="57">
        <v>43717.56</v>
      </c>
      <c r="AL163" s="57">
        <v>0</v>
      </c>
      <c r="AM163" s="57">
        <v>33059.99</v>
      </c>
      <c r="AN163" s="57">
        <v>8600</v>
      </c>
      <c r="AO163" s="57">
        <v>38291.71</v>
      </c>
      <c r="AP163" s="57">
        <v>7472.03</v>
      </c>
      <c r="AQ163" s="57">
        <v>50133.869999999995</v>
      </c>
      <c r="AR163" s="57">
        <v>4856.33</v>
      </c>
      <c r="AS163" s="57">
        <v>0</v>
      </c>
      <c r="AT163" s="57">
        <v>2489.6999999999998</v>
      </c>
      <c r="AU163" s="57">
        <v>16886.86</v>
      </c>
      <c r="AV163" s="57">
        <v>50700.58</v>
      </c>
      <c r="AW163" s="57">
        <v>656123.57999999996</v>
      </c>
      <c r="AX163" s="57">
        <v>0</v>
      </c>
      <c r="AY163" s="59">
        <f t="shared" si="43"/>
        <v>0</v>
      </c>
      <c r="AZ163" s="58">
        <v>0</v>
      </c>
      <c r="BA163" s="59">
        <v>9.9999935318662303E-2</v>
      </c>
      <c r="BB163" s="57">
        <v>585034.32999999996</v>
      </c>
      <c r="BC163" s="57">
        <v>292289.82</v>
      </c>
      <c r="BD163" s="58">
        <v>253705</v>
      </c>
      <c r="BE163" s="58">
        <v>0</v>
      </c>
      <c r="BF163" s="58">
        <v>465283.8</v>
      </c>
      <c r="BG163" s="58">
        <v>301252.90500000003</v>
      </c>
      <c r="BH163" s="58">
        <v>0</v>
      </c>
      <c r="BI163" s="58">
        <v>0</v>
      </c>
      <c r="BJ163" s="58">
        <v>0</v>
      </c>
      <c r="BK163" s="58">
        <v>0</v>
      </c>
      <c r="BL163" s="58">
        <v>811</v>
      </c>
      <c r="BM163" s="58">
        <v>511</v>
      </c>
      <c r="BN163" s="57">
        <v>2</v>
      </c>
      <c r="BO163" s="57">
        <v>-1</v>
      </c>
      <c r="BP163" s="57">
        <v>-13</v>
      </c>
      <c r="BQ163" s="57">
        <v>-8</v>
      </c>
      <c r="BR163" s="57">
        <v>-167</v>
      </c>
      <c r="BS163" s="57">
        <v>-121</v>
      </c>
      <c r="BT163" s="57">
        <v>0</v>
      </c>
      <c r="BU163" s="57">
        <v>-2</v>
      </c>
      <c r="BV163" s="57">
        <v>0</v>
      </c>
      <c r="BW163" s="57">
        <v>-113</v>
      </c>
      <c r="BX163" s="57">
        <v>0</v>
      </c>
      <c r="BY163" s="57">
        <v>899</v>
      </c>
      <c r="BZ163" s="57">
        <v>6</v>
      </c>
      <c r="CA163" s="57">
        <v>5</v>
      </c>
      <c r="CB163" s="57">
        <v>57</v>
      </c>
      <c r="CC163" s="57">
        <v>7</v>
      </c>
      <c r="CD163" s="57">
        <v>41</v>
      </c>
      <c r="CE163" s="57">
        <v>1</v>
      </c>
      <c r="CF163" s="57">
        <v>7</v>
      </c>
    </row>
    <row r="164" spans="1:84" s="48" customFormat="1" ht="15.65" customHeight="1" x14ac:dyDescent="0.35">
      <c r="A164" s="40">
        <v>21</v>
      </c>
      <c r="B164" s="40" t="s">
        <v>445</v>
      </c>
      <c r="C164" s="55" t="s">
        <v>446</v>
      </c>
      <c r="D164" s="40" t="s">
        <v>447</v>
      </c>
      <c r="E164" s="40" t="s">
        <v>130</v>
      </c>
      <c r="F164" s="40" t="s">
        <v>441</v>
      </c>
      <c r="G164" s="57">
        <v>34408696.200000003</v>
      </c>
      <c r="H164" s="57">
        <v>-7.2759576141834308E-12</v>
      </c>
      <c r="I164" s="57">
        <v>739193.83</v>
      </c>
      <c r="J164" s="57">
        <v>0</v>
      </c>
      <c r="K164" s="58">
        <v>-48992.37</v>
      </c>
      <c r="L164" s="58">
        <v>35098897.659999996</v>
      </c>
      <c r="M164" s="58">
        <v>0</v>
      </c>
      <c r="N164" s="57">
        <v>5603785.5800000001</v>
      </c>
      <c r="O164" s="57">
        <v>1535643.2</v>
      </c>
      <c r="P164" s="72">
        <v>13282450.01</v>
      </c>
      <c r="Q164" s="57">
        <v>756</v>
      </c>
      <c r="R164" s="57">
        <v>1943764.34</v>
      </c>
      <c r="S164" s="57">
        <v>6690219.1799999997</v>
      </c>
      <c r="T164" s="57">
        <v>2690676.69</v>
      </c>
      <c r="U164" s="57">
        <v>0</v>
      </c>
      <c r="V164" s="57">
        <v>0</v>
      </c>
      <c r="W164" s="57">
        <v>973621.81</v>
      </c>
      <c r="X164" s="58">
        <v>2407567.4500000002</v>
      </c>
      <c r="Y164" s="58">
        <v>35128484.259999998</v>
      </c>
      <c r="Z164" s="59">
        <v>8.9684289752309479E-2</v>
      </c>
      <c r="AA164" s="58">
        <v>2355575.08</v>
      </c>
      <c r="AB164" s="57">
        <v>0</v>
      </c>
      <c r="AC164" s="57">
        <v>0</v>
      </c>
      <c r="AD164" s="58">
        <v>0</v>
      </c>
      <c r="AE164" s="58">
        <v>0</v>
      </c>
      <c r="AF164" s="58">
        <f t="shared" si="42"/>
        <v>0</v>
      </c>
      <c r="AG164" s="58">
        <v>1033112.66</v>
      </c>
      <c r="AH164" s="57">
        <v>77203.149999999994</v>
      </c>
      <c r="AI164" s="57">
        <v>377144.85</v>
      </c>
      <c r="AJ164" s="58">
        <v>0</v>
      </c>
      <c r="AK164" s="57">
        <v>117570.12</v>
      </c>
      <c r="AL164" s="57">
        <v>22031.14</v>
      </c>
      <c r="AM164" s="57">
        <v>161876.26</v>
      </c>
      <c r="AN164" s="57">
        <v>9500</v>
      </c>
      <c r="AO164" s="57">
        <v>660</v>
      </c>
      <c r="AP164" s="57">
        <v>0</v>
      </c>
      <c r="AQ164" s="57">
        <v>51849.19</v>
      </c>
      <c r="AR164" s="57">
        <v>10213.75</v>
      </c>
      <c r="AS164" s="57">
        <v>0</v>
      </c>
      <c r="AT164" s="57">
        <v>7628.57</v>
      </c>
      <c r="AU164" s="57">
        <v>26997.66</v>
      </c>
      <c r="AV164" s="57">
        <v>93763.05</v>
      </c>
      <c r="AW164" s="57">
        <v>1989550.4</v>
      </c>
      <c r="AX164" s="57">
        <v>0</v>
      </c>
      <c r="AY164" s="59">
        <f t="shared" si="43"/>
        <v>0</v>
      </c>
      <c r="AZ164" s="58">
        <v>0</v>
      </c>
      <c r="BA164" s="59">
        <v>6.8458713643442262E-2</v>
      </c>
      <c r="BB164" s="57">
        <v>628903.65</v>
      </c>
      <c r="BC164" s="57">
        <v>2457015.83</v>
      </c>
      <c r="BD164" s="58">
        <v>253698</v>
      </c>
      <c r="BE164" s="58">
        <v>0</v>
      </c>
      <c r="BF164" s="58">
        <v>929600.99000000104</v>
      </c>
      <c r="BG164" s="58">
        <v>432213.390000001</v>
      </c>
      <c r="BH164" s="58">
        <v>0</v>
      </c>
      <c r="BI164" s="58">
        <v>0</v>
      </c>
      <c r="BJ164" s="58">
        <v>0</v>
      </c>
      <c r="BK164" s="58">
        <v>0</v>
      </c>
      <c r="BL164" s="58">
        <v>3884</v>
      </c>
      <c r="BM164" s="58">
        <v>1525</v>
      </c>
      <c r="BN164" s="57">
        <v>17</v>
      </c>
      <c r="BO164" s="57">
        <v>-16</v>
      </c>
      <c r="BP164" s="57">
        <v>-26</v>
      </c>
      <c r="BQ164" s="57">
        <v>-63</v>
      </c>
      <c r="BR164" s="57">
        <v>-408</v>
      </c>
      <c r="BS164" s="57">
        <v>-449</v>
      </c>
      <c r="BT164" s="57">
        <v>1</v>
      </c>
      <c r="BU164" s="57">
        <v>-2</v>
      </c>
      <c r="BV164" s="57">
        <v>28</v>
      </c>
      <c r="BW164" s="57">
        <v>-872</v>
      </c>
      <c r="BX164" s="57">
        <v>0</v>
      </c>
      <c r="BY164" s="57">
        <v>3619</v>
      </c>
      <c r="BZ164" s="57">
        <v>3</v>
      </c>
      <c r="CA164" s="57">
        <v>25</v>
      </c>
      <c r="CB164" s="57">
        <v>163</v>
      </c>
      <c r="CC164" s="57">
        <v>60</v>
      </c>
      <c r="CD164" s="57">
        <v>235</v>
      </c>
      <c r="CE164" s="57">
        <v>410</v>
      </c>
      <c r="CF164" s="57">
        <v>7</v>
      </c>
    </row>
    <row r="165" spans="1:84" s="48" customFormat="1" ht="15.65" customHeight="1" x14ac:dyDescent="0.35">
      <c r="A165" s="40">
        <v>21</v>
      </c>
      <c r="B165" s="40" t="s">
        <v>448</v>
      </c>
      <c r="C165" s="55" t="s">
        <v>449</v>
      </c>
      <c r="D165" s="40" t="s">
        <v>450</v>
      </c>
      <c r="E165" s="40" t="s">
        <v>115</v>
      </c>
      <c r="F165" s="40" t="s">
        <v>441</v>
      </c>
      <c r="G165" s="58">
        <v>22416652.25</v>
      </c>
      <c r="H165" s="58">
        <v>0</v>
      </c>
      <c r="I165" s="58">
        <v>1877186.6500000001</v>
      </c>
      <c r="J165" s="58">
        <v>0</v>
      </c>
      <c r="K165" s="58">
        <v>0</v>
      </c>
      <c r="L165" s="58">
        <v>24293838.899999999</v>
      </c>
      <c r="M165" s="58">
        <v>0</v>
      </c>
      <c r="N165" s="58">
        <v>548379.5</v>
      </c>
      <c r="O165" s="58">
        <v>789999.36</v>
      </c>
      <c r="P165" s="58">
        <v>9548845.9600000009</v>
      </c>
      <c r="Q165" s="58">
        <v>0</v>
      </c>
      <c r="R165" s="58">
        <v>1226518.58</v>
      </c>
      <c r="S165" s="58">
        <v>5209506.26</v>
      </c>
      <c r="T165" s="58">
        <v>2915851.69</v>
      </c>
      <c r="U165" s="58">
        <v>0</v>
      </c>
      <c r="V165" s="58">
        <v>0</v>
      </c>
      <c r="W165" s="58">
        <v>1958729.32</v>
      </c>
      <c r="X165" s="58">
        <v>2350884.94</v>
      </c>
      <c r="Y165" s="58">
        <v>24548715.609999999</v>
      </c>
      <c r="Z165" s="59">
        <v>0.11852965734435211</v>
      </c>
      <c r="AA165" s="58">
        <v>2248335.87</v>
      </c>
      <c r="AB165" s="57">
        <v>0</v>
      </c>
      <c r="AC165" s="57">
        <v>0</v>
      </c>
      <c r="AD165" s="58">
        <v>0</v>
      </c>
      <c r="AE165" s="58">
        <v>0</v>
      </c>
      <c r="AF165" s="58">
        <f t="shared" si="42"/>
        <v>0</v>
      </c>
      <c r="AG165" s="58">
        <v>1018883.78</v>
      </c>
      <c r="AH165" s="58">
        <v>76870.679999999993</v>
      </c>
      <c r="AI165" s="58">
        <v>196609.87</v>
      </c>
      <c r="AJ165" s="58">
        <v>0</v>
      </c>
      <c r="AK165" s="58">
        <v>174999.96</v>
      </c>
      <c r="AL165" s="58">
        <v>8854.15</v>
      </c>
      <c r="AM165" s="58">
        <v>69020.41</v>
      </c>
      <c r="AN165" s="58">
        <v>9500</v>
      </c>
      <c r="AO165" s="58">
        <v>0</v>
      </c>
      <c r="AP165" s="58">
        <v>0</v>
      </c>
      <c r="AQ165" s="58">
        <v>61970.78</v>
      </c>
      <c r="AR165" s="58">
        <v>34617.120000000003</v>
      </c>
      <c r="AS165" s="58">
        <v>0</v>
      </c>
      <c r="AT165" s="58">
        <v>38649.81</v>
      </c>
      <c r="AU165" s="58">
        <v>35395.980000000003</v>
      </c>
      <c r="AV165" s="58">
        <v>71973.990000000005</v>
      </c>
      <c r="AW165" s="58">
        <v>1797346.53</v>
      </c>
      <c r="AX165" s="58">
        <v>0</v>
      </c>
      <c r="AY165" s="59">
        <f t="shared" si="43"/>
        <v>0</v>
      </c>
      <c r="AZ165" s="58">
        <v>0</v>
      </c>
      <c r="BA165" s="59">
        <v>0.10029757543301321</v>
      </c>
      <c r="BB165" s="58">
        <v>525140.72</v>
      </c>
      <c r="BC165" s="58">
        <v>2131897.39</v>
      </c>
      <c r="BD165" s="58">
        <v>253705</v>
      </c>
      <c r="BE165" s="58">
        <v>0</v>
      </c>
      <c r="BF165" s="58">
        <v>1168950.6200000001</v>
      </c>
      <c r="BG165" s="58">
        <v>719613.98750000098</v>
      </c>
      <c r="BH165" s="58">
        <v>0</v>
      </c>
      <c r="BI165" s="58">
        <v>0</v>
      </c>
      <c r="BJ165" s="58">
        <v>0</v>
      </c>
      <c r="BK165" s="58">
        <v>0</v>
      </c>
      <c r="BL165" s="58">
        <v>3159</v>
      </c>
      <c r="BM165" s="58">
        <v>983</v>
      </c>
      <c r="BN165" s="58">
        <v>13</v>
      </c>
      <c r="BO165" s="58">
        <v>-9</v>
      </c>
      <c r="BP165" s="58">
        <v>-11</v>
      </c>
      <c r="BQ165" s="58">
        <v>-30</v>
      </c>
      <c r="BR165" s="58">
        <v>-186</v>
      </c>
      <c r="BS165" s="58">
        <v>-310</v>
      </c>
      <c r="BT165" s="58">
        <v>8</v>
      </c>
      <c r="BU165" s="58">
        <v>0</v>
      </c>
      <c r="BV165" s="58">
        <v>0</v>
      </c>
      <c r="BW165" s="58">
        <v>-814</v>
      </c>
      <c r="BX165" s="58">
        <v>-1</v>
      </c>
      <c r="BY165" s="58">
        <v>2802</v>
      </c>
      <c r="BZ165" s="58">
        <v>8</v>
      </c>
      <c r="CA165" s="58">
        <v>9</v>
      </c>
      <c r="CB165" s="58">
        <v>185</v>
      </c>
      <c r="CC165" s="58">
        <v>43</v>
      </c>
      <c r="CD165" s="58">
        <v>317</v>
      </c>
      <c r="CE165" s="58">
        <v>266</v>
      </c>
      <c r="CF165" s="58">
        <v>3</v>
      </c>
    </row>
    <row r="166" spans="1:84" s="48" customFormat="1" ht="15.65" customHeight="1" x14ac:dyDescent="0.35">
      <c r="A166" s="40">
        <v>21</v>
      </c>
      <c r="B166" s="40" t="s">
        <v>451</v>
      </c>
      <c r="C166" s="55" t="s">
        <v>452</v>
      </c>
      <c r="D166" s="40" t="s">
        <v>91</v>
      </c>
      <c r="E166" s="40" t="s">
        <v>115</v>
      </c>
      <c r="F166" s="40" t="s">
        <v>441</v>
      </c>
      <c r="G166" s="58">
        <v>17856888.100000001</v>
      </c>
      <c r="H166" s="58">
        <v>0</v>
      </c>
      <c r="I166" s="58">
        <v>826571.05</v>
      </c>
      <c r="J166" s="58">
        <v>0</v>
      </c>
      <c r="K166" s="58">
        <v>0</v>
      </c>
      <c r="L166" s="58">
        <v>18683459.149999999</v>
      </c>
      <c r="M166" s="58">
        <v>0</v>
      </c>
      <c r="N166" s="58">
        <v>20570.03</v>
      </c>
      <c r="O166" s="58">
        <v>396454.78</v>
      </c>
      <c r="P166" s="58">
        <v>9051320.9299999997</v>
      </c>
      <c r="Q166" s="58">
        <v>0</v>
      </c>
      <c r="R166" s="58">
        <v>892069.9</v>
      </c>
      <c r="S166" s="58">
        <v>2597600.21</v>
      </c>
      <c r="T166" s="58">
        <v>2834252.81</v>
      </c>
      <c r="U166" s="58">
        <v>0</v>
      </c>
      <c r="V166" s="58">
        <v>0</v>
      </c>
      <c r="W166" s="58">
        <v>873284.52</v>
      </c>
      <c r="X166" s="58">
        <v>1810169.6500000001</v>
      </c>
      <c r="Y166" s="58">
        <v>18475722.829999998</v>
      </c>
      <c r="Z166" s="59">
        <v>0.10640608819181657</v>
      </c>
      <c r="AA166" s="58">
        <v>1784071.58</v>
      </c>
      <c r="AB166" s="57">
        <v>0</v>
      </c>
      <c r="AC166" s="57">
        <v>0</v>
      </c>
      <c r="AD166" s="58">
        <v>0</v>
      </c>
      <c r="AE166" s="58">
        <v>0</v>
      </c>
      <c r="AF166" s="58">
        <f t="shared" si="42"/>
        <v>0</v>
      </c>
      <c r="AG166" s="58">
        <v>877442.43</v>
      </c>
      <c r="AH166" s="58">
        <v>64368.98</v>
      </c>
      <c r="AI166" s="58">
        <v>212398.77</v>
      </c>
      <c r="AJ166" s="58">
        <v>0</v>
      </c>
      <c r="AK166" s="58">
        <v>112984.01</v>
      </c>
      <c r="AL166" s="58">
        <v>3990.07</v>
      </c>
      <c r="AM166" s="58">
        <v>56791.01</v>
      </c>
      <c r="AN166" s="58">
        <v>9500</v>
      </c>
      <c r="AO166" s="58">
        <v>3900</v>
      </c>
      <c r="AP166" s="58">
        <v>0</v>
      </c>
      <c r="AQ166" s="58">
        <v>47214.26</v>
      </c>
      <c r="AR166" s="58">
        <v>16710.475999999999</v>
      </c>
      <c r="AS166" s="58">
        <v>0</v>
      </c>
      <c r="AT166" s="58">
        <v>16457.669999999998</v>
      </c>
      <c r="AU166" s="58">
        <v>41.9</v>
      </c>
      <c r="AV166" s="58">
        <v>70911.360000000001</v>
      </c>
      <c r="AW166" s="58">
        <v>1492710.936</v>
      </c>
      <c r="AX166" s="58">
        <v>0</v>
      </c>
      <c r="AY166" s="59">
        <f t="shared" si="43"/>
        <v>0</v>
      </c>
      <c r="AZ166" s="58">
        <v>0</v>
      </c>
      <c r="BA166" s="59">
        <v>9.9909433827946759E-2</v>
      </c>
      <c r="BB166" s="58">
        <v>473046.03</v>
      </c>
      <c r="BC166" s="58">
        <v>1427035.58</v>
      </c>
      <c r="BD166" s="58">
        <v>253705</v>
      </c>
      <c r="BE166" s="58">
        <v>0</v>
      </c>
      <c r="BF166" s="58">
        <v>754280.85400000005</v>
      </c>
      <c r="BG166" s="58">
        <v>381103.12</v>
      </c>
      <c r="BH166" s="58">
        <v>0</v>
      </c>
      <c r="BI166" s="58">
        <v>0</v>
      </c>
      <c r="BJ166" s="58">
        <v>0</v>
      </c>
      <c r="BK166" s="58">
        <v>0</v>
      </c>
      <c r="BL166" s="58">
        <v>3214</v>
      </c>
      <c r="BM166" s="58">
        <v>1059</v>
      </c>
      <c r="BN166" s="58">
        <v>29</v>
      </c>
      <c r="BO166" s="58">
        <v>0</v>
      </c>
      <c r="BP166" s="58">
        <v>0</v>
      </c>
      <c r="BQ166" s="58">
        <v>-2</v>
      </c>
      <c r="BR166" s="58">
        <v>-177</v>
      </c>
      <c r="BS166" s="58">
        <v>-367</v>
      </c>
      <c r="BT166" s="58">
        <v>0</v>
      </c>
      <c r="BU166" s="58">
        <v>0</v>
      </c>
      <c r="BV166" s="58">
        <v>0</v>
      </c>
      <c r="BW166" s="58">
        <v>-768</v>
      </c>
      <c r="BX166" s="58">
        <v>0</v>
      </c>
      <c r="BY166" s="58">
        <v>2988</v>
      </c>
      <c r="BZ166" s="58">
        <v>0</v>
      </c>
      <c r="CA166" s="58">
        <v>5</v>
      </c>
      <c r="CB166" s="58">
        <v>58</v>
      </c>
      <c r="CC166" s="58">
        <v>24</v>
      </c>
      <c r="CD166" s="58">
        <v>254</v>
      </c>
      <c r="CE166" s="58">
        <v>432</v>
      </c>
      <c r="CF166" s="58">
        <v>0</v>
      </c>
    </row>
    <row r="167" spans="1:84" s="48" customFormat="1" ht="15.65" customHeight="1" x14ac:dyDescent="0.35">
      <c r="A167" s="40">
        <v>21</v>
      </c>
      <c r="B167" s="40" t="s">
        <v>453</v>
      </c>
      <c r="C167" s="55" t="s">
        <v>454</v>
      </c>
      <c r="D167" s="40" t="s">
        <v>455</v>
      </c>
      <c r="E167" s="40" t="s">
        <v>115</v>
      </c>
      <c r="F167" s="40" t="s">
        <v>441</v>
      </c>
      <c r="G167" s="58">
        <v>28527452.66</v>
      </c>
      <c r="H167" s="58">
        <v>0</v>
      </c>
      <c r="I167" s="58">
        <v>2571025.7599999998</v>
      </c>
      <c r="J167" s="58">
        <v>0</v>
      </c>
      <c r="K167" s="58">
        <v>0</v>
      </c>
      <c r="L167" s="58">
        <v>31098478.420000002</v>
      </c>
      <c r="M167" s="58">
        <v>0</v>
      </c>
      <c r="N167" s="58">
        <v>609152.84</v>
      </c>
      <c r="O167" s="58">
        <v>1412293.75</v>
      </c>
      <c r="P167" s="58">
        <v>11546712.539999999</v>
      </c>
      <c r="Q167" s="58">
        <v>0</v>
      </c>
      <c r="R167" s="58">
        <v>1822119.79</v>
      </c>
      <c r="S167" s="58">
        <v>6647842.0899999999</v>
      </c>
      <c r="T167" s="58">
        <v>3676724.78</v>
      </c>
      <c r="U167" s="58">
        <v>0</v>
      </c>
      <c r="V167" s="58">
        <v>0</v>
      </c>
      <c r="W167" s="58">
        <v>2591125.4300000002</v>
      </c>
      <c r="X167" s="58">
        <v>2860377.3</v>
      </c>
      <c r="Y167" s="58">
        <v>31166348.52</v>
      </c>
      <c r="Z167" s="59">
        <v>3.9308917040895022E-2</v>
      </c>
      <c r="AA167" s="58">
        <v>2851605.55</v>
      </c>
      <c r="AB167" s="57">
        <v>0</v>
      </c>
      <c r="AC167" s="57">
        <v>0</v>
      </c>
      <c r="AD167" s="58">
        <v>0</v>
      </c>
      <c r="AE167" s="58">
        <v>0</v>
      </c>
      <c r="AF167" s="58">
        <f t="shared" si="42"/>
        <v>0</v>
      </c>
      <c r="AG167" s="58">
        <v>1496841.46</v>
      </c>
      <c r="AH167" s="58">
        <v>115583</v>
      </c>
      <c r="AI167" s="58">
        <v>411417.57</v>
      </c>
      <c r="AJ167" s="58">
        <v>93548.37</v>
      </c>
      <c r="AK167" s="58">
        <v>285620.27</v>
      </c>
      <c r="AL167" s="58">
        <v>3480.54</v>
      </c>
      <c r="AM167" s="58">
        <v>101737.13</v>
      </c>
      <c r="AN167" s="58">
        <v>9500</v>
      </c>
      <c r="AO167" s="58">
        <v>4900</v>
      </c>
      <c r="AP167" s="58">
        <v>14133.41</v>
      </c>
      <c r="AQ167" s="58">
        <v>68494.55</v>
      </c>
      <c r="AR167" s="58">
        <v>36091.370000000003</v>
      </c>
      <c r="AS167" s="58">
        <v>0</v>
      </c>
      <c r="AT167" s="58">
        <v>37477.5</v>
      </c>
      <c r="AU167" s="58">
        <v>81383.149999999994</v>
      </c>
      <c r="AV167" s="58">
        <v>94600.77</v>
      </c>
      <c r="AW167" s="58">
        <v>2854809.09</v>
      </c>
      <c r="AX167" s="58">
        <v>0</v>
      </c>
      <c r="AY167" s="59">
        <f t="shared" si="43"/>
        <v>0</v>
      </c>
      <c r="AZ167" s="58">
        <v>0</v>
      </c>
      <c r="BA167" s="59">
        <v>9.9960048448293523E-2</v>
      </c>
      <c r="BB167" s="58">
        <v>533511</v>
      </c>
      <c r="BC167" s="58">
        <v>587872.27</v>
      </c>
      <c r="BD167" s="58">
        <v>253705</v>
      </c>
      <c r="BE167" s="58">
        <v>0</v>
      </c>
      <c r="BF167" s="58">
        <v>849084.28000000096</v>
      </c>
      <c r="BG167" s="58">
        <v>135382.007500001</v>
      </c>
      <c r="BH167" s="58">
        <v>0</v>
      </c>
      <c r="BI167" s="58">
        <v>0</v>
      </c>
      <c r="BJ167" s="58">
        <v>0</v>
      </c>
      <c r="BK167" s="58">
        <v>0</v>
      </c>
      <c r="BL167" s="58">
        <v>4425</v>
      </c>
      <c r="BM167" s="58">
        <v>1300</v>
      </c>
      <c r="BN167" s="58">
        <v>1</v>
      </c>
      <c r="BO167" s="58">
        <v>0</v>
      </c>
      <c r="BP167" s="58">
        <v>-11</v>
      </c>
      <c r="BQ167" s="58">
        <v>-33</v>
      </c>
      <c r="BR167" s="58">
        <v>-209</v>
      </c>
      <c r="BS167" s="58">
        <v>-365</v>
      </c>
      <c r="BT167" s="58">
        <v>0</v>
      </c>
      <c r="BU167" s="58">
        <v>0</v>
      </c>
      <c r="BV167" s="58">
        <v>4</v>
      </c>
      <c r="BW167" s="58">
        <v>-1018</v>
      </c>
      <c r="BX167" s="58">
        <v>-1</v>
      </c>
      <c r="BY167" s="58">
        <v>4093</v>
      </c>
      <c r="BZ167" s="58">
        <v>18</v>
      </c>
      <c r="CA167" s="58">
        <v>16</v>
      </c>
      <c r="CB167" s="58">
        <v>223</v>
      </c>
      <c r="CC167" s="58">
        <v>63</v>
      </c>
      <c r="CD167" s="58">
        <v>548</v>
      </c>
      <c r="CE167" s="58">
        <v>183</v>
      </c>
      <c r="CF167" s="58">
        <v>1</v>
      </c>
    </row>
    <row r="168" spans="1:84" s="48" customFormat="1" ht="15.65" customHeight="1" x14ac:dyDescent="0.35">
      <c r="A168" s="40">
        <v>21</v>
      </c>
      <c r="B168" s="40" t="s">
        <v>456</v>
      </c>
      <c r="C168" s="55" t="s">
        <v>161</v>
      </c>
      <c r="D168" s="40" t="s">
        <v>457</v>
      </c>
      <c r="E168" s="40" t="s">
        <v>115</v>
      </c>
      <c r="F168" s="40" t="s">
        <v>444</v>
      </c>
      <c r="G168" s="57">
        <v>60428672.619999997</v>
      </c>
      <c r="H168" s="57">
        <v>0</v>
      </c>
      <c r="I168" s="57">
        <v>733260.51</v>
      </c>
      <c r="J168" s="57">
        <v>0</v>
      </c>
      <c r="K168" s="58">
        <v>0</v>
      </c>
      <c r="L168" s="58">
        <v>61161933.130000003</v>
      </c>
      <c r="M168" s="58">
        <v>0</v>
      </c>
      <c r="N168" s="57">
        <v>15801723.67</v>
      </c>
      <c r="O168" s="57">
        <v>5085995.84</v>
      </c>
      <c r="P168" s="72">
        <v>7152182.4900000002</v>
      </c>
      <c r="Q168" s="57">
        <v>150629.75</v>
      </c>
      <c r="R168" s="57">
        <v>2035714.1</v>
      </c>
      <c r="S168" s="57">
        <v>19702467.84</v>
      </c>
      <c r="T168" s="57">
        <v>6470750.6600000001</v>
      </c>
      <c r="U168" s="57">
        <v>0</v>
      </c>
      <c r="V168" s="57">
        <v>0</v>
      </c>
      <c r="W168" s="57">
        <v>1635269.46</v>
      </c>
      <c r="X168" s="58">
        <v>4245277.3899999997</v>
      </c>
      <c r="Y168" s="58">
        <v>62280011.200000003</v>
      </c>
      <c r="Z168" s="59">
        <v>0.12379946945126197</v>
      </c>
      <c r="AA168" s="58">
        <v>4233881.12</v>
      </c>
      <c r="AB168" s="57">
        <v>0</v>
      </c>
      <c r="AC168" s="57">
        <v>0</v>
      </c>
      <c r="AD168" s="58">
        <v>0</v>
      </c>
      <c r="AE168" s="58">
        <v>1113.02</v>
      </c>
      <c r="AF168" s="58">
        <f t="shared" si="42"/>
        <v>1113.02</v>
      </c>
      <c r="AG168" s="58">
        <v>1973513.13</v>
      </c>
      <c r="AH168" s="57">
        <v>152091.35999999999</v>
      </c>
      <c r="AI168" s="57">
        <v>590539.57999999996</v>
      </c>
      <c r="AJ168" s="58">
        <v>0</v>
      </c>
      <c r="AK168" s="57">
        <v>446958.35</v>
      </c>
      <c r="AL168" s="57">
        <v>7786.18</v>
      </c>
      <c r="AM168" s="57">
        <v>87110.52</v>
      </c>
      <c r="AN168" s="57">
        <v>8600</v>
      </c>
      <c r="AO168" s="57">
        <v>1920</v>
      </c>
      <c r="AP168" s="57">
        <v>7024.82</v>
      </c>
      <c r="AQ168" s="57">
        <v>82564.639999999999</v>
      </c>
      <c r="AR168" s="57">
        <v>9598.91</v>
      </c>
      <c r="AS168" s="57">
        <v>0</v>
      </c>
      <c r="AT168" s="57">
        <v>12296.35</v>
      </c>
      <c r="AU168" s="57">
        <v>4485.16</v>
      </c>
      <c r="AV168" s="57">
        <v>140150.95000000001</v>
      </c>
      <c r="AW168" s="57">
        <v>3524639.95</v>
      </c>
      <c r="AX168" s="57">
        <v>0</v>
      </c>
      <c r="AY168" s="59">
        <f t="shared" si="43"/>
        <v>0</v>
      </c>
      <c r="AZ168" s="58">
        <v>0</v>
      </c>
      <c r="BA168" s="59">
        <v>7.0064109245363729E-2</v>
      </c>
      <c r="BB168" s="57">
        <v>2449821.4300000002</v>
      </c>
      <c r="BC168" s="57">
        <v>5031216.18</v>
      </c>
      <c r="BD168" s="58">
        <v>253705</v>
      </c>
      <c r="BE168" s="58">
        <v>5.8207660913467401E-11</v>
      </c>
      <c r="BF168" s="58">
        <v>2554518.29</v>
      </c>
      <c r="BG168" s="58">
        <v>1673358.3025</v>
      </c>
      <c r="BH168" s="58">
        <v>0</v>
      </c>
      <c r="BI168" s="58">
        <v>0</v>
      </c>
      <c r="BJ168" s="58">
        <v>0</v>
      </c>
      <c r="BK168" s="58">
        <v>0</v>
      </c>
      <c r="BL168" s="58">
        <v>8130</v>
      </c>
      <c r="BM168" s="58">
        <v>2352</v>
      </c>
      <c r="BN168" s="57">
        <v>39</v>
      </c>
      <c r="BO168" s="57">
        <v>0</v>
      </c>
      <c r="BP168" s="57">
        <v>-26</v>
      </c>
      <c r="BQ168" s="57">
        <v>-17</v>
      </c>
      <c r="BR168" s="57">
        <v>-709</v>
      </c>
      <c r="BS168" s="57">
        <v>-602</v>
      </c>
      <c r="BT168" s="57">
        <v>0</v>
      </c>
      <c r="BU168" s="57">
        <v>0</v>
      </c>
      <c r="BV168" s="57">
        <v>-5</v>
      </c>
      <c r="BW168" s="57">
        <v>-1376</v>
      </c>
      <c r="BX168" s="57">
        <v>-2</v>
      </c>
      <c r="BY168" s="57">
        <v>7784</v>
      </c>
      <c r="BZ168" s="57">
        <v>199</v>
      </c>
      <c r="CA168" s="57">
        <v>110</v>
      </c>
      <c r="CB168" s="57">
        <v>340</v>
      </c>
      <c r="CC168" s="57">
        <v>104</v>
      </c>
      <c r="CD168" s="57">
        <v>900</v>
      </c>
      <c r="CE168" s="57">
        <v>0</v>
      </c>
      <c r="CF168" s="57">
        <v>32</v>
      </c>
    </row>
    <row r="169" spans="1:84" s="48" customFormat="1" ht="15.65" customHeight="1" x14ac:dyDescent="0.35">
      <c r="A169" s="40">
        <v>21</v>
      </c>
      <c r="B169" s="40" t="s">
        <v>458</v>
      </c>
      <c r="C169" s="55" t="s">
        <v>416</v>
      </c>
      <c r="D169" s="40" t="s">
        <v>459</v>
      </c>
      <c r="E169" s="40" t="s">
        <v>130</v>
      </c>
      <c r="F169" s="40" t="s">
        <v>444</v>
      </c>
      <c r="G169" s="57">
        <v>29960482.469999999</v>
      </c>
      <c r="H169" s="57">
        <v>0</v>
      </c>
      <c r="I169" s="57">
        <v>1304492.29</v>
      </c>
      <c r="J169" s="57">
        <v>5549.72</v>
      </c>
      <c r="K169" s="58">
        <v>0</v>
      </c>
      <c r="L169" s="58">
        <v>31270524.48</v>
      </c>
      <c r="M169" s="58">
        <v>75957.88</v>
      </c>
      <c r="N169" s="57">
        <v>9471328.0999999996</v>
      </c>
      <c r="O169" s="57">
        <v>2596321.83</v>
      </c>
      <c r="P169" s="72">
        <v>5367818.83</v>
      </c>
      <c r="Q169" s="57">
        <v>0</v>
      </c>
      <c r="R169" s="57">
        <v>979141.23</v>
      </c>
      <c r="S169" s="57">
        <v>7606628.4500000002</v>
      </c>
      <c r="T169" s="57">
        <v>1522859.17</v>
      </c>
      <c r="U169" s="57">
        <v>0</v>
      </c>
      <c r="V169" s="57">
        <v>0</v>
      </c>
      <c r="W169" s="57">
        <v>1805826.66</v>
      </c>
      <c r="X169" s="58">
        <v>2708523.37</v>
      </c>
      <c r="Y169" s="58">
        <v>32058447.640000001</v>
      </c>
      <c r="Z169" s="59">
        <v>0.12516458784517032</v>
      </c>
      <c r="AA169" s="58">
        <v>2708523.37</v>
      </c>
      <c r="AB169" s="57">
        <v>0</v>
      </c>
      <c r="AC169" s="57">
        <v>0</v>
      </c>
      <c r="AD169" s="58">
        <v>0</v>
      </c>
      <c r="AE169" s="58">
        <v>0</v>
      </c>
      <c r="AF169" s="58">
        <f t="shared" si="42"/>
        <v>0</v>
      </c>
      <c r="AG169" s="58">
        <v>1248967.23</v>
      </c>
      <c r="AH169" s="57">
        <v>98139.59</v>
      </c>
      <c r="AI169" s="57">
        <v>267249.21000000002</v>
      </c>
      <c r="AJ169" s="58">
        <v>0</v>
      </c>
      <c r="AK169" s="57">
        <v>138917.68</v>
      </c>
      <c r="AL169" s="57">
        <v>5020.58</v>
      </c>
      <c r="AM169" s="57">
        <v>195397.62</v>
      </c>
      <c r="AN169" s="57">
        <v>8600</v>
      </c>
      <c r="AO169" s="57">
        <v>5478.5</v>
      </c>
      <c r="AP169" s="57">
        <v>61268.87</v>
      </c>
      <c r="AQ169" s="57">
        <v>53379.67</v>
      </c>
      <c r="AR169" s="57">
        <v>17196.55</v>
      </c>
      <c r="AS169" s="57">
        <v>0</v>
      </c>
      <c r="AT169" s="57">
        <v>3418.11</v>
      </c>
      <c r="AU169" s="57">
        <v>1269.56</v>
      </c>
      <c r="AV169" s="57">
        <v>90848.31</v>
      </c>
      <c r="AW169" s="57">
        <v>2195151.48</v>
      </c>
      <c r="AX169" s="57">
        <v>0</v>
      </c>
      <c r="AY169" s="59">
        <f t="shared" si="43"/>
        <v>0</v>
      </c>
      <c r="AZ169" s="58">
        <v>0</v>
      </c>
      <c r="BA169" s="59">
        <v>9.0174579225730384E-2</v>
      </c>
      <c r="BB169" s="57">
        <v>1276419.18</v>
      </c>
      <c r="BC169" s="57">
        <v>2473572.2599999998</v>
      </c>
      <c r="BD169" s="58">
        <v>253705</v>
      </c>
      <c r="BE169" s="58">
        <v>2.91038304567337E-11</v>
      </c>
      <c r="BF169" s="58">
        <v>1151410.6299999999</v>
      </c>
      <c r="BG169" s="58">
        <v>602622.76</v>
      </c>
      <c r="BH169" s="58">
        <v>0</v>
      </c>
      <c r="BI169" s="58">
        <v>0</v>
      </c>
      <c r="BJ169" s="58">
        <v>0</v>
      </c>
      <c r="BK169" s="58">
        <v>0</v>
      </c>
      <c r="BL169" s="58">
        <v>2237</v>
      </c>
      <c r="BM169" s="58">
        <v>1001</v>
      </c>
      <c r="BN169" s="57">
        <v>168</v>
      </c>
      <c r="BO169" s="57">
        <v>-108</v>
      </c>
      <c r="BP169" s="57">
        <v>-23</v>
      </c>
      <c r="BQ169" s="57">
        <v>-23</v>
      </c>
      <c r="BR169" s="57">
        <v>-318</v>
      </c>
      <c r="BS169" s="57">
        <v>-181</v>
      </c>
      <c r="BT169" s="57">
        <v>0</v>
      </c>
      <c r="BU169" s="57">
        <v>-1</v>
      </c>
      <c r="BV169" s="57">
        <v>-163</v>
      </c>
      <c r="BW169" s="57">
        <v>-409</v>
      </c>
      <c r="BX169" s="57">
        <v>0</v>
      </c>
      <c r="BY169" s="57">
        <v>2180</v>
      </c>
      <c r="BZ169" s="57">
        <v>10</v>
      </c>
      <c r="CA169" s="57">
        <v>5</v>
      </c>
      <c r="CB169" s="57">
        <v>167</v>
      </c>
      <c r="CC169" s="57">
        <v>32</v>
      </c>
      <c r="CD169" s="57">
        <v>192</v>
      </c>
      <c r="CE169" s="57">
        <v>0</v>
      </c>
      <c r="CF169" s="57">
        <v>18</v>
      </c>
    </row>
    <row r="170" spans="1:84" s="48" customFormat="1" ht="15.65" customHeight="1" x14ac:dyDescent="0.35">
      <c r="A170" s="40">
        <v>21</v>
      </c>
      <c r="B170" s="40" t="s">
        <v>460</v>
      </c>
      <c r="C170" s="55" t="s">
        <v>461</v>
      </c>
      <c r="D170" s="40" t="s">
        <v>436</v>
      </c>
      <c r="E170" s="40" t="s">
        <v>86</v>
      </c>
      <c r="F170" s="40" t="s">
        <v>462</v>
      </c>
      <c r="G170" s="57">
        <v>30345043.289999999</v>
      </c>
      <c r="H170" s="57">
        <v>0</v>
      </c>
      <c r="I170" s="57">
        <v>332583.49</v>
      </c>
      <c r="J170" s="57">
        <v>0</v>
      </c>
      <c r="K170" s="58">
        <v>0</v>
      </c>
      <c r="L170" s="58">
        <v>30677626.780000001</v>
      </c>
      <c r="M170" s="58">
        <v>0</v>
      </c>
      <c r="N170" s="57">
        <v>26791.39</v>
      </c>
      <c r="O170" s="57">
        <v>2494903.79</v>
      </c>
      <c r="P170" s="72">
        <v>7335848.4199999999</v>
      </c>
      <c r="Q170" s="57">
        <v>0</v>
      </c>
      <c r="R170" s="57">
        <v>2226342.7999999998</v>
      </c>
      <c r="S170" s="57">
        <v>10228561.640000001</v>
      </c>
      <c r="T170" s="57">
        <v>4600791.1900000004</v>
      </c>
      <c r="U170" s="57">
        <v>0</v>
      </c>
      <c r="V170" s="57">
        <v>0</v>
      </c>
      <c r="W170" s="57">
        <v>562776.6</v>
      </c>
      <c r="X170" s="58">
        <v>3038712.06</v>
      </c>
      <c r="Y170" s="58">
        <v>30514727.890000001</v>
      </c>
      <c r="Z170" s="59">
        <v>0.12240371663018938</v>
      </c>
      <c r="AA170" s="58">
        <v>3034461.46</v>
      </c>
      <c r="AB170" s="57">
        <v>0</v>
      </c>
      <c r="AC170" s="57">
        <v>0</v>
      </c>
      <c r="AD170" s="58">
        <v>0</v>
      </c>
      <c r="AE170" s="58">
        <v>0</v>
      </c>
      <c r="AF170" s="58">
        <f t="shared" si="42"/>
        <v>0</v>
      </c>
      <c r="AG170" s="58">
        <v>1298793.78</v>
      </c>
      <c r="AH170" s="57">
        <v>106001.18</v>
      </c>
      <c r="AI170" s="57">
        <v>249514.79</v>
      </c>
      <c r="AJ170" s="58">
        <v>0</v>
      </c>
      <c r="AK170" s="57">
        <v>196353.4</v>
      </c>
      <c r="AL170" s="57">
        <v>19587.73</v>
      </c>
      <c r="AM170" s="57">
        <v>79140.88</v>
      </c>
      <c r="AN170" s="57">
        <v>8900</v>
      </c>
      <c r="AO170" s="57">
        <v>8291.7199999999993</v>
      </c>
      <c r="AP170" s="57">
        <v>30036.080000000002</v>
      </c>
      <c r="AQ170" s="57">
        <v>33012.93</v>
      </c>
      <c r="AR170" s="57">
        <v>18527.22</v>
      </c>
      <c r="AS170" s="57">
        <v>0</v>
      </c>
      <c r="AT170" s="57">
        <v>100343.38</v>
      </c>
      <c r="AU170" s="57">
        <v>80359.28</v>
      </c>
      <c r="AV170" s="57">
        <v>352707.72</v>
      </c>
      <c r="AW170" s="57">
        <v>2581570.09</v>
      </c>
      <c r="AX170" s="57">
        <v>0</v>
      </c>
      <c r="AY170" s="59">
        <f t="shared" si="43"/>
        <v>0</v>
      </c>
      <c r="AZ170" s="58">
        <v>0</v>
      </c>
      <c r="BA170" s="59">
        <v>9.9998587281633106E-2</v>
      </c>
      <c r="BB170" s="57">
        <v>864307.14</v>
      </c>
      <c r="BC170" s="57">
        <v>2850038.94</v>
      </c>
      <c r="BD170" s="58">
        <v>253705</v>
      </c>
      <c r="BE170" s="58">
        <v>2.91038304567337E-11</v>
      </c>
      <c r="BF170" s="58">
        <v>2112981.4</v>
      </c>
      <c r="BG170" s="58">
        <v>2.91038304567337E-11</v>
      </c>
      <c r="BH170" s="58">
        <v>0</v>
      </c>
      <c r="BI170" s="58">
        <v>0</v>
      </c>
      <c r="BJ170" s="58">
        <v>0</v>
      </c>
      <c r="BK170" s="58">
        <v>0</v>
      </c>
      <c r="BL170" s="58">
        <v>6016</v>
      </c>
      <c r="BM170" s="58">
        <v>1337</v>
      </c>
      <c r="BN170" s="57">
        <v>0</v>
      </c>
      <c r="BO170" s="57">
        <v>0</v>
      </c>
      <c r="BP170" s="57">
        <v>-12</v>
      </c>
      <c r="BQ170" s="57">
        <v>-45</v>
      </c>
      <c r="BR170" s="57">
        <v>-146</v>
      </c>
      <c r="BS170" s="57">
        <v>-421</v>
      </c>
      <c r="BT170" s="57">
        <v>0</v>
      </c>
      <c r="BU170" s="57">
        <v>-4</v>
      </c>
      <c r="BV170" s="57">
        <v>61</v>
      </c>
      <c r="BW170" s="57">
        <v>-1047</v>
      </c>
      <c r="BX170" s="57">
        <v>-6</v>
      </c>
      <c r="BY170" s="57">
        <v>5733</v>
      </c>
      <c r="BZ170" s="57">
        <v>12</v>
      </c>
      <c r="CA170" s="57">
        <v>29</v>
      </c>
      <c r="CB170" s="57">
        <v>158</v>
      </c>
      <c r="CC170" s="57">
        <v>114</v>
      </c>
      <c r="CD170" s="57">
        <v>760</v>
      </c>
      <c r="CE170" s="57">
        <v>2</v>
      </c>
      <c r="CF170" s="57">
        <v>13</v>
      </c>
    </row>
    <row r="171" spans="1:84" s="48" customFormat="1" ht="15.65" customHeight="1" x14ac:dyDescent="0.35">
      <c r="A171" s="40">
        <v>21</v>
      </c>
      <c r="B171" s="40" t="s">
        <v>463</v>
      </c>
      <c r="C171" s="55" t="s">
        <v>464</v>
      </c>
      <c r="D171" s="40" t="s">
        <v>531</v>
      </c>
      <c r="E171" s="40" t="s">
        <v>130</v>
      </c>
      <c r="F171" s="40" t="s">
        <v>444</v>
      </c>
      <c r="G171" s="57">
        <v>23416283.870000001</v>
      </c>
      <c r="H171" s="57">
        <v>0.05</v>
      </c>
      <c r="I171" s="57">
        <v>275032.40000000002</v>
      </c>
      <c r="J171" s="57">
        <v>5488.82</v>
      </c>
      <c r="K171" s="58">
        <v>0</v>
      </c>
      <c r="L171" s="58">
        <v>23696805.140000001</v>
      </c>
      <c r="M171" s="58">
        <v>54888.17</v>
      </c>
      <c r="N171" s="57">
        <v>6832359.5099999998</v>
      </c>
      <c r="O171" s="57">
        <v>1541646.65</v>
      </c>
      <c r="P171" s="72">
        <v>2444636.1</v>
      </c>
      <c r="Q171" s="57">
        <v>0</v>
      </c>
      <c r="R171" s="57">
        <v>763815.08</v>
      </c>
      <c r="S171" s="57">
        <v>7179476.4900000002</v>
      </c>
      <c r="T171" s="57">
        <v>1756037.18</v>
      </c>
      <c r="U171" s="57">
        <v>0</v>
      </c>
      <c r="V171" s="57">
        <v>0</v>
      </c>
      <c r="W171" s="57">
        <v>1124119.49</v>
      </c>
      <c r="X171" s="58">
        <v>2348962.54</v>
      </c>
      <c r="Y171" s="58">
        <v>23991053.039999999</v>
      </c>
      <c r="Z171" s="59">
        <v>9.5209509229421743E-2</v>
      </c>
      <c r="AA171" s="58">
        <v>2347116.7599999998</v>
      </c>
      <c r="AB171" s="57">
        <v>0</v>
      </c>
      <c r="AC171" s="57">
        <v>0</v>
      </c>
      <c r="AD171" s="58">
        <v>0</v>
      </c>
      <c r="AE171" s="58">
        <v>0</v>
      </c>
      <c r="AF171" s="58">
        <f t="shared" si="42"/>
        <v>0</v>
      </c>
      <c r="AG171" s="58">
        <v>989421.76</v>
      </c>
      <c r="AH171" s="57">
        <v>75745.52</v>
      </c>
      <c r="AI171" s="57">
        <v>263199.5</v>
      </c>
      <c r="AJ171" s="58">
        <v>0</v>
      </c>
      <c r="AK171" s="57">
        <v>137351.46</v>
      </c>
      <c r="AL171" s="57">
        <v>31930</v>
      </c>
      <c r="AM171" s="57">
        <v>140141.73000000001</v>
      </c>
      <c r="AN171" s="57">
        <v>8600</v>
      </c>
      <c r="AO171" s="57">
        <v>783</v>
      </c>
      <c r="AP171" s="57">
        <v>64841.17</v>
      </c>
      <c r="AQ171" s="57">
        <v>50617.47</v>
      </c>
      <c r="AR171" s="57">
        <v>20498.3</v>
      </c>
      <c r="AS171" s="57">
        <v>0</v>
      </c>
      <c r="AT171" s="57">
        <v>55278.720000000001</v>
      </c>
      <c r="AU171" s="57">
        <v>651.22</v>
      </c>
      <c r="AV171" s="57">
        <v>90358.74</v>
      </c>
      <c r="AW171" s="57">
        <v>1929418.59</v>
      </c>
      <c r="AX171" s="57">
        <v>0</v>
      </c>
      <c r="AY171" s="59">
        <f t="shared" si="43"/>
        <v>0</v>
      </c>
      <c r="AZ171" s="58">
        <v>0</v>
      </c>
      <c r="BA171" s="59">
        <v>9.99999810831773E-2</v>
      </c>
      <c r="BB171" s="57">
        <v>1567692.23</v>
      </c>
      <c r="BC171" s="57">
        <v>661760.67000000004</v>
      </c>
      <c r="BD171" s="58">
        <v>250638</v>
      </c>
      <c r="BE171" s="58">
        <v>0</v>
      </c>
      <c r="BF171" s="58">
        <v>2281507.88</v>
      </c>
      <c r="BG171" s="58">
        <v>1799153.2324999999</v>
      </c>
      <c r="BH171" s="58">
        <v>0</v>
      </c>
      <c r="BI171" s="58">
        <v>0</v>
      </c>
      <c r="BJ171" s="58">
        <v>0</v>
      </c>
      <c r="BK171" s="58">
        <v>0</v>
      </c>
      <c r="BL171" s="58">
        <v>2016</v>
      </c>
      <c r="BM171" s="58">
        <v>880</v>
      </c>
      <c r="BN171" s="57">
        <v>11</v>
      </c>
      <c r="BO171" s="57">
        <v>-14</v>
      </c>
      <c r="BP171" s="57">
        <v>-32</v>
      </c>
      <c r="BQ171" s="57">
        <v>-26</v>
      </c>
      <c r="BR171" s="57">
        <v>-423</v>
      </c>
      <c r="BS171" s="57">
        <v>-138</v>
      </c>
      <c r="BT171" s="57">
        <v>5</v>
      </c>
      <c r="BU171" s="57">
        <v>-1</v>
      </c>
      <c r="BV171" s="57">
        <v>12</v>
      </c>
      <c r="BW171" s="57">
        <v>-271</v>
      </c>
      <c r="BX171" s="57">
        <v>0</v>
      </c>
      <c r="BY171" s="57">
        <v>2019</v>
      </c>
      <c r="BZ171" s="57">
        <v>7</v>
      </c>
      <c r="CA171" s="57">
        <v>6</v>
      </c>
      <c r="CB171" s="57">
        <v>104</v>
      </c>
      <c r="CC171" s="57">
        <v>20</v>
      </c>
      <c r="CD171" s="57">
        <v>137</v>
      </c>
      <c r="CE171" s="57">
        <v>3</v>
      </c>
      <c r="CF171" s="57">
        <v>7</v>
      </c>
    </row>
    <row r="172" spans="1:84" s="48" customFormat="1" ht="15.65" customHeight="1" x14ac:dyDescent="0.35">
      <c r="A172" s="40">
        <v>21</v>
      </c>
      <c r="B172" s="71" t="s">
        <v>544</v>
      </c>
      <c r="C172" s="55" t="s">
        <v>545</v>
      </c>
      <c r="D172" s="40" t="s">
        <v>440</v>
      </c>
      <c r="E172" s="40" t="s">
        <v>101</v>
      </c>
      <c r="F172" s="40" t="s">
        <v>441</v>
      </c>
      <c r="G172" s="57">
        <v>54771008.25</v>
      </c>
      <c r="H172" s="57">
        <v>0</v>
      </c>
      <c r="I172" s="57">
        <v>1608682.08</v>
      </c>
      <c r="J172" s="57">
        <v>0</v>
      </c>
      <c r="K172" s="58">
        <v>1840</v>
      </c>
      <c r="L172" s="58">
        <v>56381530.329999998</v>
      </c>
      <c r="M172" s="58">
        <v>0</v>
      </c>
      <c r="N172" s="57">
        <v>20517.37</v>
      </c>
      <c r="O172" s="57">
        <v>3766474.47</v>
      </c>
      <c r="P172" s="72">
        <v>21913663.079999998</v>
      </c>
      <c r="Q172" s="57">
        <v>0</v>
      </c>
      <c r="R172" s="57">
        <v>3851756.18</v>
      </c>
      <c r="S172" s="57">
        <v>15141491.85</v>
      </c>
      <c r="T172" s="57">
        <v>7285547.9299999997</v>
      </c>
      <c r="U172" s="57">
        <v>0</v>
      </c>
      <c r="V172" s="57">
        <v>0</v>
      </c>
      <c r="W172" s="57">
        <v>1957923.52</v>
      </c>
      <c r="X172" s="58">
        <v>3571408.4</v>
      </c>
      <c r="Y172" s="58">
        <v>57508782.799999997</v>
      </c>
      <c r="Z172" s="59">
        <v>0.12399598760353293</v>
      </c>
      <c r="AA172" s="58">
        <v>3556098.65</v>
      </c>
      <c r="AB172" s="57">
        <v>0</v>
      </c>
      <c r="AC172" s="57">
        <v>0</v>
      </c>
      <c r="AD172" s="58">
        <v>0</v>
      </c>
      <c r="AE172" s="58">
        <v>0</v>
      </c>
      <c r="AF172" s="58">
        <f t="shared" si="42"/>
        <v>0</v>
      </c>
      <c r="AG172" s="58">
        <v>2160661.19</v>
      </c>
      <c r="AH172" s="57">
        <v>160029.35999999999</v>
      </c>
      <c r="AI172" s="57">
        <v>592900.41</v>
      </c>
      <c r="AJ172" s="58">
        <v>0</v>
      </c>
      <c r="AK172" s="57">
        <v>300641.63</v>
      </c>
      <c r="AL172" s="57">
        <v>9684.02</v>
      </c>
      <c r="AM172" s="57">
        <v>105865.03</v>
      </c>
      <c r="AN172" s="57">
        <v>9500</v>
      </c>
      <c r="AO172" s="57">
        <v>5750.25</v>
      </c>
      <c r="AP172" s="57">
        <v>0</v>
      </c>
      <c r="AQ172" s="57">
        <v>75063.37</v>
      </c>
      <c r="AR172" s="57">
        <v>38713.74</v>
      </c>
      <c r="AS172" s="57">
        <v>0</v>
      </c>
      <c r="AT172" s="57">
        <v>59405.74</v>
      </c>
      <c r="AU172" s="57">
        <v>1474.5</v>
      </c>
      <c r="AV172" s="57">
        <v>94236.98</v>
      </c>
      <c r="AW172" s="57">
        <v>3613926.22</v>
      </c>
      <c r="AX172" s="57">
        <v>0</v>
      </c>
      <c r="AY172" s="59">
        <f t="shared" si="43"/>
        <v>0</v>
      </c>
      <c r="AZ172" s="58">
        <v>0</v>
      </c>
      <c r="BA172" s="59">
        <v>6.4926660355937485E-2</v>
      </c>
      <c r="BB172" s="57">
        <v>1130684.31</v>
      </c>
      <c r="BC172" s="57">
        <v>5660700.9500000002</v>
      </c>
      <c r="BD172" s="58">
        <v>250637.86</v>
      </c>
      <c r="BE172" s="58">
        <v>0</v>
      </c>
      <c r="BF172" s="58">
        <v>1899404.4639999999</v>
      </c>
      <c r="BG172" s="58">
        <v>995922.90899999905</v>
      </c>
      <c r="BH172" s="58">
        <v>0</v>
      </c>
      <c r="BI172" s="58">
        <v>0</v>
      </c>
      <c r="BJ172" s="58">
        <v>0</v>
      </c>
      <c r="BK172" s="58">
        <v>0</v>
      </c>
      <c r="BL172" s="58">
        <v>6985</v>
      </c>
      <c r="BM172" s="58">
        <v>3035</v>
      </c>
      <c r="BN172" s="57">
        <v>8</v>
      </c>
      <c r="BO172" s="57">
        <v>0</v>
      </c>
      <c r="BP172" s="57">
        <v>-80</v>
      </c>
      <c r="BQ172" s="57">
        <v>-88</v>
      </c>
      <c r="BR172" s="57">
        <v>-1433</v>
      </c>
      <c r="BS172" s="57">
        <v>-822</v>
      </c>
      <c r="BT172" s="57">
        <v>0</v>
      </c>
      <c r="BU172" s="57">
        <v>-1</v>
      </c>
      <c r="BV172" s="57">
        <v>0</v>
      </c>
      <c r="BW172" s="57">
        <v>-1373</v>
      </c>
      <c r="BX172" s="57">
        <v>-1</v>
      </c>
      <c r="BY172" s="57">
        <v>6230</v>
      </c>
      <c r="BZ172" s="57">
        <v>20</v>
      </c>
      <c r="CA172" s="57">
        <v>50</v>
      </c>
      <c r="CB172" s="57">
        <v>253</v>
      </c>
      <c r="CC172" s="57">
        <v>103</v>
      </c>
      <c r="CD172" s="57">
        <v>529</v>
      </c>
      <c r="CE172" s="57">
        <v>477</v>
      </c>
      <c r="CF172" s="57">
        <v>10</v>
      </c>
    </row>
    <row r="173" spans="1:84" s="48" customFormat="1" ht="15.65" customHeight="1" x14ac:dyDescent="0.35">
      <c r="A173" s="40">
        <v>21</v>
      </c>
      <c r="B173" s="40" t="s">
        <v>465</v>
      </c>
      <c r="C173" s="55" t="s">
        <v>201</v>
      </c>
      <c r="D173" s="40" t="s">
        <v>466</v>
      </c>
      <c r="E173" s="40" t="s">
        <v>130</v>
      </c>
      <c r="F173" s="40" t="s">
        <v>444</v>
      </c>
      <c r="G173" s="57">
        <v>25469246.23</v>
      </c>
      <c r="H173" s="57">
        <v>0</v>
      </c>
      <c r="I173" s="57">
        <v>351512.37</v>
      </c>
      <c r="J173" s="57">
        <v>0</v>
      </c>
      <c r="K173" s="58">
        <v>0</v>
      </c>
      <c r="L173" s="58">
        <v>25820758.600000001</v>
      </c>
      <c r="M173" s="58">
        <v>0</v>
      </c>
      <c r="N173" s="57">
        <v>7245892.5800000001</v>
      </c>
      <c r="O173" s="57">
        <v>1612623.28</v>
      </c>
      <c r="P173" s="72">
        <v>1831006.75</v>
      </c>
      <c r="Q173" s="57">
        <v>0</v>
      </c>
      <c r="R173" s="57">
        <v>1344144.15</v>
      </c>
      <c r="S173" s="57">
        <v>8162118.9400000004</v>
      </c>
      <c r="T173" s="57">
        <v>2101524.9900000002</v>
      </c>
      <c r="U173" s="57">
        <v>0</v>
      </c>
      <c r="V173" s="57">
        <v>0</v>
      </c>
      <c r="W173" s="57">
        <v>856387.64</v>
      </c>
      <c r="X173" s="58">
        <v>2550684.1</v>
      </c>
      <c r="Y173" s="58">
        <v>25704382.43</v>
      </c>
      <c r="Z173" s="59">
        <v>0.11635118421798696</v>
      </c>
      <c r="AA173" s="58">
        <v>2545466.1</v>
      </c>
      <c r="AB173" s="57">
        <v>0</v>
      </c>
      <c r="AC173" s="57">
        <v>0</v>
      </c>
      <c r="AD173" s="58">
        <v>0</v>
      </c>
      <c r="AE173" s="58">
        <v>903.31</v>
      </c>
      <c r="AF173" s="58">
        <f t="shared" si="42"/>
        <v>903.31</v>
      </c>
      <c r="AG173" s="58">
        <v>1193577.8</v>
      </c>
      <c r="AH173" s="57">
        <v>90954.81</v>
      </c>
      <c r="AI173" s="57">
        <v>307967.84000000003</v>
      </c>
      <c r="AJ173" s="58">
        <v>0</v>
      </c>
      <c r="AK173" s="57">
        <v>209538.46</v>
      </c>
      <c r="AL173" s="57">
        <v>0</v>
      </c>
      <c r="AM173" s="57">
        <v>78539.02</v>
      </c>
      <c r="AN173" s="57">
        <v>8600</v>
      </c>
      <c r="AO173" s="57">
        <v>3500</v>
      </c>
      <c r="AP173" s="57">
        <v>51286.35</v>
      </c>
      <c r="AQ173" s="57">
        <v>61547.85</v>
      </c>
      <c r="AR173" s="57">
        <v>14547.52</v>
      </c>
      <c r="AS173" s="57">
        <v>0</v>
      </c>
      <c r="AT173" s="57">
        <v>47476.29</v>
      </c>
      <c r="AU173" s="57">
        <v>2250.94</v>
      </c>
      <c r="AV173" s="57">
        <v>100596.16</v>
      </c>
      <c r="AW173" s="57">
        <v>2170383.04</v>
      </c>
      <c r="AX173" s="57">
        <v>0</v>
      </c>
      <c r="AY173" s="59">
        <f t="shared" si="43"/>
        <v>0</v>
      </c>
      <c r="AZ173" s="58">
        <v>0</v>
      </c>
      <c r="BA173" s="59">
        <v>9.9942733955028396E-2</v>
      </c>
      <c r="BB173" s="57">
        <v>1442441.73</v>
      </c>
      <c r="BC173" s="57">
        <v>1520935.23</v>
      </c>
      <c r="BD173" s="58">
        <v>253704.9</v>
      </c>
      <c r="BE173" s="58">
        <v>0</v>
      </c>
      <c r="BF173" s="58">
        <v>1873454.09</v>
      </c>
      <c r="BG173" s="58">
        <v>1330858.33</v>
      </c>
      <c r="BH173" s="58">
        <v>0</v>
      </c>
      <c r="BI173" s="58">
        <v>0</v>
      </c>
      <c r="BJ173" s="58">
        <v>0</v>
      </c>
      <c r="BK173" s="58">
        <v>0</v>
      </c>
      <c r="BL173" s="58">
        <v>2537</v>
      </c>
      <c r="BM173" s="58">
        <v>896</v>
      </c>
      <c r="BN173" s="57">
        <v>0</v>
      </c>
      <c r="BO173" s="57">
        <v>0</v>
      </c>
      <c r="BP173" s="57">
        <v>-41</v>
      </c>
      <c r="BQ173" s="57">
        <v>-32</v>
      </c>
      <c r="BR173" s="57">
        <v>-370</v>
      </c>
      <c r="BS173" s="57">
        <v>-162</v>
      </c>
      <c r="BT173" s="57">
        <v>32</v>
      </c>
      <c r="BU173" s="57">
        <v>-1</v>
      </c>
      <c r="BV173" s="57">
        <v>1</v>
      </c>
      <c r="BW173" s="57">
        <v>-502</v>
      </c>
      <c r="BX173" s="57">
        <v>-6</v>
      </c>
      <c r="BY173" s="57">
        <v>2352</v>
      </c>
      <c r="BZ173" s="57">
        <v>7</v>
      </c>
      <c r="CA173" s="57">
        <v>7</v>
      </c>
      <c r="CB173" s="57">
        <v>159</v>
      </c>
      <c r="CC173" s="57">
        <v>57</v>
      </c>
      <c r="CD173" s="57">
        <v>192</v>
      </c>
      <c r="CE173" s="57">
        <v>86</v>
      </c>
      <c r="CF173" s="57">
        <v>8</v>
      </c>
    </row>
    <row r="174" spans="1:84" s="48" customFormat="1" ht="15.65" customHeight="1" x14ac:dyDescent="0.35">
      <c r="A174" s="40">
        <v>21</v>
      </c>
      <c r="B174" s="40" t="s">
        <v>467</v>
      </c>
      <c r="C174" s="55" t="s">
        <v>432</v>
      </c>
      <c r="D174" s="40" t="s">
        <v>468</v>
      </c>
      <c r="E174" s="40" t="s">
        <v>130</v>
      </c>
      <c r="F174" s="40" t="s">
        <v>444</v>
      </c>
      <c r="G174" s="57">
        <v>49225141.920000002</v>
      </c>
      <c r="H174" s="57">
        <v>0</v>
      </c>
      <c r="I174" s="57">
        <v>1137784.013</v>
      </c>
      <c r="J174" s="57">
        <v>5887.24</v>
      </c>
      <c r="K174" s="58">
        <v>0</v>
      </c>
      <c r="L174" s="58">
        <v>50368813.173</v>
      </c>
      <c r="M174" s="58">
        <v>98120.66</v>
      </c>
      <c r="N174" s="57">
        <v>18806290.91</v>
      </c>
      <c r="O174" s="57">
        <v>3415798.71</v>
      </c>
      <c r="P174" s="72">
        <v>8898442.4399999995</v>
      </c>
      <c r="Q174" s="57">
        <v>5399.59</v>
      </c>
      <c r="R174" s="57">
        <v>2941559.25</v>
      </c>
      <c r="S174" s="57">
        <v>9848669.2300000004</v>
      </c>
      <c r="T174" s="57">
        <v>1751107.62</v>
      </c>
      <c r="U174" s="57">
        <v>0</v>
      </c>
      <c r="V174" s="57">
        <v>0</v>
      </c>
      <c r="W174" s="57">
        <v>1773194.85</v>
      </c>
      <c r="X174" s="58">
        <v>3451083.6700000004</v>
      </c>
      <c r="Y174" s="58">
        <v>50891546.270000003</v>
      </c>
      <c r="Z174" s="59">
        <v>0.13267363989755218</v>
      </c>
      <c r="AA174" s="58">
        <v>3451083.67</v>
      </c>
      <c r="AB174" s="58">
        <v>18339.189999999999</v>
      </c>
      <c r="AC174" s="58">
        <v>295094.67</v>
      </c>
      <c r="AD174" s="58">
        <v>0</v>
      </c>
      <c r="AE174" s="58">
        <v>1075.52</v>
      </c>
      <c r="AF174" s="58">
        <f t="shared" si="42"/>
        <v>1075.52</v>
      </c>
      <c r="AG174" s="58">
        <v>1852846.79</v>
      </c>
      <c r="AH174" s="57">
        <v>141478.04</v>
      </c>
      <c r="AI174" s="57">
        <v>501643.73</v>
      </c>
      <c r="AJ174" s="58">
        <v>0</v>
      </c>
      <c r="AK174" s="57">
        <v>446439.96</v>
      </c>
      <c r="AL174" s="57">
        <v>10099.299999999999</v>
      </c>
      <c r="AM174" s="57">
        <v>103258.98</v>
      </c>
      <c r="AN174" s="57">
        <v>8600</v>
      </c>
      <c r="AO174" s="57">
        <v>6329.5</v>
      </c>
      <c r="AP174" s="57">
        <v>159963.87</v>
      </c>
      <c r="AQ174" s="57">
        <v>70339.14</v>
      </c>
      <c r="AR174" s="57">
        <v>21401.09</v>
      </c>
      <c r="AS174" s="57">
        <v>0</v>
      </c>
      <c r="AT174" s="57">
        <v>41981.79</v>
      </c>
      <c r="AU174" s="57">
        <v>0</v>
      </c>
      <c r="AV174" s="57">
        <v>92359.39</v>
      </c>
      <c r="AW174" s="57">
        <v>3456741.58</v>
      </c>
      <c r="AX174" s="57">
        <v>57613.85</v>
      </c>
      <c r="AY174" s="59">
        <f t="shared" si="43"/>
        <v>1.6667097804863966E-2</v>
      </c>
      <c r="AZ174" s="58">
        <v>0</v>
      </c>
      <c r="BA174" s="59">
        <v>6.9922162930938225E-2</v>
      </c>
      <c r="BB174" s="57">
        <v>1380557</v>
      </c>
      <c r="BC174" s="57">
        <v>5150321.75</v>
      </c>
      <c r="BD174" s="58">
        <v>253705</v>
      </c>
      <c r="BE174" s="58">
        <v>0</v>
      </c>
      <c r="BF174" s="58">
        <v>2238740.38</v>
      </c>
      <c r="BG174" s="58">
        <v>1374554.9850000001</v>
      </c>
      <c r="BH174" s="58">
        <v>0</v>
      </c>
      <c r="BI174" s="58">
        <v>0</v>
      </c>
      <c r="BJ174" s="58">
        <v>0</v>
      </c>
      <c r="BK174" s="58">
        <v>0</v>
      </c>
      <c r="BL174" s="58">
        <v>2945</v>
      </c>
      <c r="BM174" s="58">
        <v>1240</v>
      </c>
      <c r="BN174" s="57">
        <v>0</v>
      </c>
      <c r="BO174" s="57">
        <v>-1</v>
      </c>
      <c r="BP174" s="57">
        <v>-26</v>
      </c>
      <c r="BQ174" s="57">
        <v>-40</v>
      </c>
      <c r="BR174" s="57">
        <v>-365</v>
      </c>
      <c r="BS174" s="57">
        <v>-345</v>
      </c>
      <c r="BT174" s="57">
        <v>0</v>
      </c>
      <c r="BU174" s="57">
        <v>-2</v>
      </c>
      <c r="BV174" s="57">
        <v>26</v>
      </c>
      <c r="BW174" s="57">
        <v>-552</v>
      </c>
      <c r="BX174" s="57">
        <v>-3</v>
      </c>
      <c r="BY174" s="57">
        <v>2877</v>
      </c>
      <c r="BZ174" s="57">
        <v>43</v>
      </c>
      <c r="CA174" s="57">
        <v>24</v>
      </c>
      <c r="CB174" s="57">
        <v>161</v>
      </c>
      <c r="CC174" s="57">
        <v>66</v>
      </c>
      <c r="CD174" s="57">
        <v>303</v>
      </c>
      <c r="CE174" s="57">
        <v>17</v>
      </c>
      <c r="CF174" s="57">
        <v>5</v>
      </c>
    </row>
    <row r="175" spans="1:84" s="48" customFormat="1" ht="15.65" customHeight="1" x14ac:dyDescent="0.35">
      <c r="A175" s="40">
        <v>21</v>
      </c>
      <c r="B175" s="40" t="s">
        <v>469</v>
      </c>
      <c r="C175" s="55" t="s">
        <v>470</v>
      </c>
      <c r="D175" s="40" t="s">
        <v>471</v>
      </c>
      <c r="E175" s="40" t="s">
        <v>115</v>
      </c>
      <c r="F175" s="40" t="s">
        <v>444</v>
      </c>
      <c r="G175" s="57">
        <v>73031403.659999996</v>
      </c>
      <c r="H175" s="57">
        <v>0</v>
      </c>
      <c r="I175" s="57">
        <v>903208.06</v>
      </c>
      <c r="J175" s="57">
        <v>0</v>
      </c>
      <c r="K175" s="58">
        <v>0</v>
      </c>
      <c r="L175" s="58">
        <v>73934611.719999999</v>
      </c>
      <c r="M175" s="58">
        <v>0</v>
      </c>
      <c r="N175" s="57">
        <v>21229087.649999999</v>
      </c>
      <c r="O175" s="57">
        <v>5707147.0599999996</v>
      </c>
      <c r="P175" s="72">
        <v>11236861.439999999</v>
      </c>
      <c r="Q175" s="57">
        <v>156224.48000000001</v>
      </c>
      <c r="R175" s="57">
        <v>3874208.94</v>
      </c>
      <c r="S175" s="57">
        <v>20278961.809999999</v>
      </c>
      <c r="T175" s="57">
        <v>7743772.6500000004</v>
      </c>
      <c r="U175" s="57">
        <v>0</v>
      </c>
      <c r="V175" s="57">
        <v>0</v>
      </c>
      <c r="W175" s="57">
        <v>1287442.22</v>
      </c>
      <c r="X175" s="58">
        <v>3652991.8800000004</v>
      </c>
      <c r="Y175" s="58">
        <v>75166698.129999995</v>
      </c>
      <c r="Z175" s="59">
        <v>0.14186634832098477</v>
      </c>
      <c r="AA175" s="58">
        <v>3652689.2</v>
      </c>
      <c r="AB175" s="58">
        <v>0</v>
      </c>
      <c r="AC175" s="58">
        <v>0</v>
      </c>
      <c r="AD175" s="58">
        <v>0</v>
      </c>
      <c r="AE175" s="58">
        <v>0</v>
      </c>
      <c r="AF175" s="58">
        <f t="shared" si="42"/>
        <v>0</v>
      </c>
      <c r="AG175" s="58">
        <v>1982239.47</v>
      </c>
      <c r="AH175" s="57">
        <v>152724.29999999999</v>
      </c>
      <c r="AI175" s="57">
        <v>517476.44</v>
      </c>
      <c r="AJ175" s="58">
        <v>0</v>
      </c>
      <c r="AK175" s="57">
        <v>286944.94</v>
      </c>
      <c r="AL175" s="57">
        <v>46061.18</v>
      </c>
      <c r="AM175" s="57">
        <v>89002.66</v>
      </c>
      <c r="AN175" s="57">
        <v>8600</v>
      </c>
      <c r="AO175" s="57">
        <v>6460</v>
      </c>
      <c r="AP175" s="57">
        <v>26280.84</v>
      </c>
      <c r="AQ175" s="57">
        <v>155016.9</v>
      </c>
      <c r="AR175" s="57">
        <v>16682.77</v>
      </c>
      <c r="AS175" s="57">
        <v>0</v>
      </c>
      <c r="AT175" s="57">
        <v>100073.74</v>
      </c>
      <c r="AU175" s="57">
        <v>586.29999999999995</v>
      </c>
      <c r="AV175" s="57">
        <v>191024.94</v>
      </c>
      <c r="AW175" s="57">
        <v>3579174.48</v>
      </c>
      <c r="AX175" s="57">
        <v>0</v>
      </c>
      <c r="AY175" s="59">
        <f t="shared" si="43"/>
        <v>0</v>
      </c>
      <c r="AZ175" s="58">
        <v>0</v>
      </c>
      <c r="BA175" s="59">
        <v>5.0015322408497175E-2</v>
      </c>
      <c r="BB175" s="57">
        <v>2787050.15</v>
      </c>
      <c r="BC175" s="57">
        <v>7573648.4000000004</v>
      </c>
      <c r="BD175" s="58">
        <v>253705</v>
      </c>
      <c r="BE175" s="58">
        <v>0</v>
      </c>
      <c r="BF175" s="58">
        <v>2355786.4300000002</v>
      </c>
      <c r="BG175" s="58">
        <v>0</v>
      </c>
      <c r="BH175" s="58">
        <v>0</v>
      </c>
      <c r="BI175" s="58">
        <v>0</v>
      </c>
      <c r="BJ175" s="58">
        <v>0</v>
      </c>
      <c r="BK175" s="58">
        <v>0</v>
      </c>
      <c r="BL175" s="58">
        <v>8784</v>
      </c>
      <c r="BM175" s="58">
        <v>2697</v>
      </c>
      <c r="BN175" s="57">
        <v>4</v>
      </c>
      <c r="BO175" s="57">
        <v>0</v>
      </c>
      <c r="BP175" s="57">
        <v>-34</v>
      </c>
      <c r="BQ175" s="57">
        <v>-75</v>
      </c>
      <c r="BR175" s="57">
        <v>-596</v>
      </c>
      <c r="BS175" s="57">
        <v>-724</v>
      </c>
      <c r="BT175" s="57">
        <v>2</v>
      </c>
      <c r="BU175" s="57">
        <v>0</v>
      </c>
      <c r="BV175" s="57">
        <v>0</v>
      </c>
      <c r="BW175" s="57">
        <v>-1559</v>
      </c>
      <c r="BX175" s="57">
        <v>-3</v>
      </c>
      <c r="BY175" s="57">
        <v>8496</v>
      </c>
      <c r="BZ175" s="57">
        <v>18</v>
      </c>
      <c r="CA175" s="57">
        <v>134</v>
      </c>
      <c r="CB175" s="57">
        <v>332</v>
      </c>
      <c r="CC175" s="57">
        <v>85</v>
      </c>
      <c r="CD175" s="57">
        <v>1106</v>
      </c>
      <c r="CE175" s="57">
        <v>0</v>
      </c>
      <c r="CF175" s="57">
        <v>36</v>
      </c>
    </row>
    <row r="176" spans="1:84" s="48" customFormat="1" ht="15.65" customHeight="1" x14ac:dyDescent="0.35">
      <c r="A176" s="40">
        <v>21</v>
      </c>
      <c r="B176" s="40" t="s">
        <v>472</v>
      </c>
      <c r="C176" s="55" t="s">
        <v>161</v>
      </c>
      <c r="D176" s="40" t="s">
        <v>440</v>
      </c>
      <c r="E176" s="40" t="s">
        <v>101</v>
      </c>
      <c r="F176" s="40" t="s">
        <v>441</v>
      </c>
      <c r="G176" s="57">
        <v>51561250.140000001</v>
      </c>
      <c r="H176" s="57">
        <v>0</v>
      </c>
      <c r="I176" s="57">
        <v>2069357.49</v>
      </c>
      <c r="J176" s="57">
        <v>0</v>
      </c>
      <c r="K176" s="58">
        <v>0</v>
      </c>
      <c r="L176" s="58">
        <v>53630607.630000003</v>
      </c>
      <c r="M176" s="58">
        <v>0</v>
      </c>
      <c r="N176" s="57">
        <v>13551.21</v>
      </c>
      <c r="O176" s="57">
        <v>3650363.44</v>
      </c>
      <c r="P176" s="72">
        <v>18494518.5</v>
      </c>
      <c r="Q176" s="57">
        <v>0</v>
      </c>
      <c r="R176" s="57">
        <v>2788264.86</v>
      </c>
      <c r="S176" s="57">
        <v>16777828.59</v>
      </c>
      <c r="T176" s="57">
        <v>6390031.3799999999</v>
      </c>
      <c r="U176" s="57">
        <v>0</v>
      </c>
      <c r="V176" s="57">
        <v>0</v>
      </c>
      <c r="W176" s="57">
        <v>2464801.92</v>
      </c>
      <c r="X176" s="58">
        <v>3375603.83</v>
      </c>
      <c r="Y176" s="58">
        <v>53954963.729999997</v>
      </c>
      <c r="Z176" s="59">
        <v>0.11664215420824937</v>
      </c>
      <c r="AA176" s="58">
        <v>3362237.47</v>
      </c>
      <c r="AB176" s="58">
        <v>0</v>
      </c>
      <c r="AC176" s="58">
        <v>0</v>
      </c>
      <c r="AD176" s="58">
        <v>0</v>
      </c>
      <c r="AE176" s="58">
        <v>0</v>
      </c>
      <c r="AF176" s="58">
        <f>SUM(AD176:AE176)</f>
        <v>0</v>
      </c>
      <c r="AG176" s="58">
        <v>2010433.85</v>
      </c>
      <c r="AH176" s="57">
        <v>147292.28</v>
      </c>
      <c r="AI176" s="57">
        <v>441639.85</v>
      </c>
      <c r="AJ176" s="58">
        <v>0</v>
      </c>
      <c r="AK176" s="57">
        <v>320539.13</v>
      </c>
      <c r="AL176" s="57">
        <v>8759.32</v>
      </c>
      <c r="AM176" s="57">
        <v>231565.47</v>
      </c>
      <c r="AN176" s="57">
        <v>9500</v>
      </c>
      <c r="AO176" s="57">
        <v>0</v>
      </c>
      <c r="AP176" s="57">
        <v>0</v>
      </c>
      <c r="AQ176" s="57">
        <v>78202.78</v>
      </c>
      <c r="AR176" s="57">
        <v>40831.07</v>
      </c>
      <c r="AS176" s="57">
        <v>15</v>
      </c>
      <c r="AT176" s="57">
        <v>192923.17</v>
      </c>
      <c r="AU176" s="57">
        <v>0</v>
      </c>
      <c r="AV176" s="57">
        <v>76648.899999999994</v>
      </c>
      <c r="AW176" s="57">
        <v>3558350.82</v>
      </c>
      <c r="AX176" s="57">
        <v>0</v>
      </c>
      <c r="AY176" s="59">
        <f>AX176/AW176</f>
        <v>0</v>
      </c>
      <c r="AZ176" s="58">
        <v>0</v>
      </c>
      <c r="BA176" s="59">
        <v>6.5208610358957447E-2</v>
      </c>
      <c r="BB176" s="57">
        <v>1340908.67</v>
      </c>
      <c r="BC176" s="57">
        <v>4673306.62</v>
      </c>
      <c r="BD176" s="58">
        <v>253705</v>
      </c>
      <c r="BE176" s="58">
        <v>0</v>
      </c>
      <c r="BF176" s="58">
        <v>2119168.73</v>
      </c>
      <c r="BG176" s="58">
        <v>1229581.0249999999</v>
      </c>
      <c r="BH176" s="58">
        <v>0</v>
      </c>
      <c r="BI176" s="58">
        <v>0</v>
      </c>
      <c r="BJ176" s="58">
        <v>0</v>
      </c>
      <c r="BK176" s="58">
        <v>0</v>
      </c>
      <c r="BL176" s="58">
        <v>5809</v>
      </c>
      <c r="BM176" s="58">
        <v>3147</v>
      </c>
      <c r="BN176" s="57">
        <v>8</v>
      </c>
      <c r="BO176" s="57">
        <v>-1</v>
      </c>
      <c r="BP176" s="57">
        <v>-70</v>
      </c>
      <c r="BQ176" s="57">
        <v>-62</v>
      </c>
      <c r="BR176" s="57">
        <v>-1569</v>
      </c>
      <c r="BS176" s="57">
        <v>-694</v>
      </c>
      <c r="BT176" s="57">
        <v>1</v>
      </c>
      <c r="BU176" s="57">
        <v>-4</v>
      </c>
      <c r="BV176" s="57">
        <v>27</v>
      </c>
      <c r="BW176" s="57">
        <v>-1181</v>
      </c>
      <c r="BX176" s="57">
        <v>-3</v>
      </c>
      <c r="BY176" s="57">
        <v>5408</v>
      </c>
      <c r="BZ176" s="57">
        <v>5</v>
      </c>
      <c r="CA176" s="57">
        <v>20</v>
      </c>
      <c r="CB176" s="57">
        <v>595</v>
      </c>
      <c r="CC176" s="57">
        <v>72</v>
      </c>
      <c r="CD176" s="57">
        <v>253</v>
      </c>
      <c r="CE176" s="57">
        <v>243</v>
      </c>
      <c r="CF176" s="57">
        <v>18</v>
      </c>
    </row>
    <row r="178" spans="1:1" ht="15.5" x14ac:dyDescent="0.35">
      <c r="A178" s="62" t="s">
        <v>493</v>
      </c>
    </row>
    <row r="179" spans="1:1" ht="15.5" x14ac:dyDescent="0.35">
      <c r="A179" s="63" t="s">
        <v>494</v>
      </c>
    </row>
    <row r="180" spans="1:1" ht="15.5" x14ac:dyDescent="0.35">
      <c r="A180" s="64"/>
    </row>
  </sheetData>
  <sortState xmlns:xlrd2="http://schemas.microsoft.com/office/spreadsheetml/2017/richdata2" ref="A9:CF13">
    <sortCondition ref="A9:A13"/>
    <sortCondition ref="B9:B13"/>
  </sortState>
  <mergeCells count="4">
    <mergeCell ref="G2:Z2"/>
    <mergeCell ref="AA2:AZ2"/>
    <mergeCell ref="BA2:BZ2"/>
    <mergeCell ref="CB4:CF4"/>
  </mergeCells>
  <dataValidations disablePrompts="1" count="1">
    <dataValidation type="date" showInputMessage="1" showErrorMessage="1" sqref="BM80:BM95 BM137 BM54 BM125:BM126 BM65 BM139 BM24" xr:uid="{8C83287C-A7F0-4A8A-82D3-21156782C2B4}">
      <formula1>32874</formula1>
      <formula2>73031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DOJ-USTP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13 STANDING TRUSTEE FY23 AUDITED ANNUAL REPORTS </dc:title>
  <dc:creator>United States Trustee Program</dc:creator>
  <cp:lastModifiedBy>Chery, Rose (USTP) (CTR)</cp:lastModifiedBy>
  <cp:lastPrinted>2020-10-15T14:54:00Z</cp:lastPrinted>
  <dcterms:created xsi:type="dcterms:W3CDTF">2016-02-10T14:37:10Z</dcterms:created>
  <dcterms:modified xsi:type="dcterms:W3CDTF">2024-04-04T16:44:26Z</dcterms:modified>
</cp:coreProperties>
</file>