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ffice of Information Technology - Applications Services\Intranet &amp; Internet\depository\internet\"/>
    </mc:Choice>
  </mc:AlternateContent>
  <xr:revisionPtr revIDLastSave="0" documentId="13_ncr:1_{628CE969-493C-46AB-A0B5-F54EBBC1E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27" i="1" l="1"/>
  <c r="AV127" i="1"/>
  <c r="AQ127" i="1"/>
  <c r="Z127" i="1"/>
  <c r="X127" i="1"/>
  <c r="BJ128" i="1"/>
  <c r="AY128" i="1"/>
  <c r="AF128" i="1"/>
  <c r="BJ126" i="1"/>
  <c r="AY126" i="1"/>
  <c r="AF126" i="1"/>
  <c r="BJ89" i="1" l="1"/>
  <c r="AY89" i="1"/>
  <c r="AF89" i="1"/>
  <c r="BJ133" i="1" l="1"/>
  <c r="AY133" i="1"/>
  <c r="AF133" i="1"/>
  <c r="BJ132" i="1"/>
  <c r="AY132" i="1"/>
  <c r="AF132" i="1"/>
  <c r="BJ131" i="1"/>
  <c r="AY131" i="1"/>
  <c r="AF131" i="1"/>
  <c r="BJ130" i="1"/>
  <c r="AY130" i="1"/>
  <c r="AF130" i="1"/>
  <c r="BJ129" i="1"/>
  <c r="AY129" i="1"/>
  <c r="AF129" i="1"/>
  <c r="BJ95" i="1"/>
  <c r="AY95" i="1"/>
  <c r="AF95" i="1"/>
  <c r="BJ94" i="1"/>
  <c r="AY94" i="1"/>
  <c r="AF94" i="1"/>
  <c r="BJ93" i="1"/>
  <c r="AY93" i="1"/>
  <c r="AF93" i="1"/>
  <c r="BJ92" i="1"/>
  <c r="AY92" i="1"/>
  <c r="AF92" i="1"/>
  <c r="BJ91" i="1"/>
  <c r="AY91" i="1"/>
  <c r="AF91" i="1"/>
  <c r="BJ90" i="1"/>
  <c r="AY90" i="1"/>
  <c r="AF90" i="1"/>
  <c r="BJ88" i="1"/>
  <c r="AY88" i="1"/>
  <c r="AF88" i="1"/>
  <c r="BJ87" i="1"/>
  <c r="AY87" i="1"/>
  <c r="AF87" i="1"/>
  <c r="BJ86" i="1"/>
  <c r="AY86" i="1"/>
  <c r="AF86" i="1"/>
  <c r="BJ85" i="1"/>
  <c r="AY85" i="1"/>
  <c r="AF85" i="1"/>
  <c r="BJ84" i="1"/>
  <c r="AY84" i="1"/>
  <c r="AF84" i="1"/>
  <c r="BJ83" i="1"/>
  <c r="AY83" i="1"/>
  <c r="AF83" i="1"/>
  <c r="BJ82" i="1"/>
  <c r="AY82" i="1"/>
  <c r="AF82" i="1"/>
  <c r="BJ81" i="1"/>
  <c r="AY81" i="1"/>
  <c r="AF81" i="1"/>
  <c r="BJ80" i="1"/>
  <c r="AY80" i="1"/>
  <c r="AF80" i="1"/>
  <c r="BJ45" i="1"/>
  <c r="AY45" i="1"/>
  <c r="AF45" i="1"/>
  <c r="BJ44" i="1"/>
  <c r="AY44" i="1"/>
  <c r="AF44" i="1"/>
  <c r="BJ41" i="1"/>
  <c r="AY41" i="1"/>
  <c r="AF41" i="1"/>
  <c r="BJ40" i="1"/>
  <c r="AY40" i="1"/>
  <c r="AF40" i="1"/>
  <c r="BJ39" i="1"/>
  <c r="AY39" i="1"/>
  <c r="AF39" i="1"/>
  <c r="BJ38" i="1"/>
  <c r="AY38" i="1"/>
  <c r="AF38" i="1"/>
  <c r="BJ37" i="1"/>
  <c r="AY37" i="1"/>
  <c r="AF37" i="1"/>
  <c r="BJ36" i="1"/>
  <c r="AY36" i="1"/>
  <c r="AF36" i="1"/>
  <c r="BJ35" i="1"/>
  <c r="AY35" i="1"/>
  <c r="AF35" i="1"/>
  <c r="BJ34" i="1"/>
  <c r="AY34" i="1"/>
  <c r="AF34" i="1"/>
  <c r="BJ33" i="1"/>
  <c r="AY33" i="1"/>
  <c r="AF33" i="1"/>
  <c r="BJ32" i="1"/>
  <c r="AY32" i="1"/>
  <c r="AF32" i="1"/>
  <c r="BJ31" i="1"/>
  <c r="AY31" i="1"/>
  <c r="AF31" i="1"/>
  <c r="BA43" i="1" l="1"/>
  <c r="AV43" i="1"/>
  <c r="AQ43" i="1"/>
  <c r="Z43" i="1"/>
  <c r="X43" i="1"/>
  <c r="BJ71" i="1" l="1"/>
  <c r="AY71" i="1"/>
  <c r="AF71" i="1"/>
  <c r="BJ70" i="1"/>
  <c r="AY70" i="1"/>
  <c r="AF70" i="1"/>
  <c r="BJ69" i="1"/>
  <c r="AY69" i="1"/>
  <c r="AF69" i="1"/>
  <c r="BJ68" i="1"/>
  <c r="AY68" i="1"/>
  <c r="AF68" i="1"/>
  <c r="BJ67" i="1"/>
  <c r="AY67" i="1"/>
  <c r="AF67" i="1"/>
  <c r="BJ66" i="1"/>
  <c r="AY66" i="1"/>
  <c r="AF66" i="1"/>
  <c r="BJ65" i="1"/>
  <c r="AY65" i="1"/>
  <c r="AF65" i="1"/>
  <c r="BJ64" i="1"/>
  <c r="AY64" i="1"/>
  <c r="AF64" i="1"/>
  <c r="BJ79" i="1" l="1"/>
  <c r="AY79" i="1"/>
  <c r="AF79" i="1"/>
  <c r="BJ78" i="1"/>
  <c r="AY78" i="1"/>
  <c r="AF78" i="1"/>
  <c r="BJ77" i="1"/>
  <c r="AY77" i="1"/>
  <c r="AF77" i="1"/>
  <c r="BJ76" i="1"/>
  <c r="AY76" i="1"/>
  <c r="AF76" i="1"/>
  <c r="BJ75" i="1"/>
  <c r="AY75" i="1"/>
  <c r="AF75" i="1"/>
  <c r="BJ74" i="1"/>
  <c r="AY74" i="1"/>
  <c r="AF74" i="1"/>
  <c r="BJ73" i="1"/>
  <c r="AY73" i="1"/>
  <c r="AF73" i="1"/>
  <c r="BJ72" i="1"/>
  <c r="AY72" i="1"/>
  <c r="AF72" i="1"/>
  <c r="BJ122" i="1"/>
  <c r="AY122" i="1"/>
  <c r="AF122" i="1"/>
  <c r="BJ121" i="1"/>
  <c r="AY121" i="1"/>
  <c r="AF121" i="1"/>
  <c r="BJ120" i="1"/>
  <c r="AY120" i="1"/>
  <c r="AF120" i="1"/>
  <c r="BJ119" i="1"/>
  <c r="AY119" i="1"/>
  <c r="AF119" i="1"/>
  <c r="BJ118" i="1"/>
  <c r="AY118" i="1"/>
  <c r="AF118" i="1"/>
  <c r="BJ117" i="1"/>
  <c r="AY117" i="1"/>
  <c r="AF117" i="1"/>
  <c r="BA112" i="1" l="1"/>
  <c r="AV112" i="1"/>
  <c r="AQ112" i="1"/>
  <c r="Z112" i="1"/>
  <c r="I112" i="1"/>
  <c r="BA174" i="1"/>
  <c r="AV174" i="1"/>
  <c r="AQ174" i="1"/>
  <c r="Z174" i="1"/>
  <c r="X174" i="1"/>
  <c r="BA42" i="1" l="1"/>
  <c r="AV42" i="1"/>
  <c r="AQ42" i="1"/>
  <c r="Z42" i="1"/>
  <c r="BA24" i="1" l="1"/>
  <c r="AQ24" i="1"/>
  <c r="Z24" i="1"/>
  <c r="X24" i="1"/>
  <c r="BJ178" i="1" l="1"/>
  <c r="AY178" i="1"/>
  <c r="AF178" i="1"/>
  <c r="BJ177" i="1"/>
  <c r="AY177" i="1"/>
  <c r="AF177" i="1"/>
  <c r="BJ176" i="1"/>
  <c r="AY176" i="1"/>
  <c r="AF176" i="1"/>
  <c r="BJ175" i="1"/>
  <c r="AY175" i="1"/>
  <c r="AF175" i="1"/>
  <c r="BJ173" i="1"/>
  <c r="AY173" i="1"/>
  <c r="AF173" i="1"/>
  <c r="BJ172" i="1"/>
  <c r="AY172" i="1"/>
  <c r="AF172" i="1"/>
  <c r="BJ171" i="1"/>
  <c r="AY171" i="1"/>
  <c r="AF171" i="1"/>
  <c r="BJ170" i="1"/>
  <c r="AY170" i="1"/>
  <c r="AF170" i="1"/>
  <c r="BJ169" i="1"/>
  <c r="AY169" i="1"/>
  <c r="AF169" i="1"/>
  <c r="BJ168" i="1"/>
  <c r="AY168" i="1"/>
  <c r="AF168" i="1"/>
  <c r="BJ167" i="1"/>
  <c r="AY167" i="1"/>
  <c r="AF167" i="1"/>
  <c r="BJ166" i="1"/>
  <c r="AY166" i="1"/>
  <c r="AF166" i="1"/>
  <c r="BJ165" i="1"/>
  <c r="AY165" i="1"/>
  <c r="AF165" i="1"/>
  <c r="BJ164" i="1"/>
  <c r="AY164" i="1"/>
  <c r="AF164" i="1"/>
  <c r="BJ163" i="1"/>
  <c r="AY163" i="1"/>
  <c r="AF163" i="1"/>
  <c r="BJ162" i="1"/>
  <c r="AY162" i="1"/>
  <c r="AF162" i="1"/>
  <c r="BJ161" i="1"/>
  <c r="AY161" i="1"/>
  <c r="AF161" i="1"/>
  <c r="BJ160" i="1"/>
  <c r="AY160" i="1"/>
  <c r="AF160" i="1"/>
  <c r="BJ159" i="1"/>
  <c r="AY159" i="1"/>
  <c r="AF159" i="1"/>
  <c r="BJ158" i="1"/>
  <c r="AY158" i="1"/>
  <c r="AF158" i="1"/>
  <c r="BJ157" i="1"/>
  <c r="AY157" i="1"/>
  <c r="AF157" i="1"/>
  <c r="BJ156" i="1"/>
  <c r="AY156" i="1"/>
  <c r="AF156" i="1"/>
  <c r="BJ155" i="1"/>
  <c r="AY155" i="1"/>
  <c r="AF155" i="1"/>
  <c r="BJ154" i="1"/>
  <c r="AY154" i="1"/>
  <c r="AF154" i="1"/>
  <c r="BJ153" i="1"/>
  <c r="AY153" i="1"/>
  <c r="AF153" i="1"/>
  <c r="BJ152" i="1"/>
  <c r="AY152" i="1"/>
  <c r="AF152" i="1"/>
  <c r="BJ142" i="1"/>
  <c r="AY142" i="1"/>
  <c r="AF142" i="1"/>
  <c r="BJ141" i="1"/>
  <c r="AY141" i="1"/>
  <c r="AF141" i="1"/>
  <c r="BJ140" i="1"/>
  <c r="AY140" i="1"/>
  <c r="AF140" i="1"/>
  <c r="BJ139" i="1"/>
  <c r="AY139" i="1"/>
  <c r="AF139" i="1"/>
  <c r="BJ138" i="1"/>
  <c r="AY138" i="1"/>
  <c r="AF138" i="1"/>
  <c r="BJ137" i="1"/>
  <c r="AY137" i="1"/>
  <c r="AF137" i="1"/>
  <c r="BJ136" i="1"/>
  <c r="AY136" i="1"/>
  <c r="AF136" i="1"/>
  <c r="BJ135" i="1"/>
  <c r="AY135" i="1"/>
  <c r="AF135" i="1"/>
  <c r="BJ134" i="1"/>
  <c r="AY134" i="1"/>
  <c r="AF134" i="1"/>
  <c r="BJ125" i="1"/>
  <c r="AY125" i="1"/>
  <c r="AF125" i="1"/>
  <c r="BJ124" i="1"/>
  <c r="AY124" i="1"/>
  <c r="AF124" i="1"/>
  <c r="BJ123" i="1"/>
  <c r="AY123" i="1"/>
  <c r="AF123" i="1"/>
  <c r="BJ116" i="1"/>
  <c r="AY116" i="1"/>
  <c r="AF116" i="1"/>
  <c r="BJ115" i="1"/>
  <c r="AY115" i="1"/>
  <c r="AF115" i="1"/>
  <c r="BJ114" i="1"/>
  <c r="AY114" i="1"/>
  <c r="AF114" i="1"/>
  <c r="BJ113" i="1"/>
  <c r="AY113" i="1"/>
  <c r="AF113" i="1"/>
  <c r="BJ111" i="1"/>
  <c r="AY111" i="1"/>
  <c r="AF111" i="1"/>
  <c r="BJ110" i="1"/>
  <c r="AY110" i="1"/>
  <c r="AF110" i="1"/>
  <c r="BJ109" i="1"/>
  <c r="AY109" i="1"/>
  <c r="AF109" i="1"/>
  <c r="BJ108" i="1"/>
  <c r="AY108" i="1"/>
  <c r="AF108" i="1"/>
  <c r="BJ107" i="1"/>
  <c r="AY107" i="1"/>
  <c r="AF107" i="1"/>
  <c r="BJ106" i="1"/>
  <c r="AY106" i="1"/>
  <c r="AF106" i="1"/>
  <c r="BJ105" i="1"/>
  <c r="AY105" i="1"/>
  <c r="AF105" i="1"/>
  <c r="BJ104" i="1"/>
  <c r="AY104" i="1"/>
  <c r="AF104" i="1"/>
  <c r="BJ103" i="1"/>
  <c r="AY103" i="1"/>
  <c r="AF103" i="1"/>
  <c r="BJ102" i="1"/>
  <c r="AY102" i="1"/>
  <c r="AF102" i="1"/>
  <c r="BJ101" i="1"/>
  <c r="AY101" i="1"/>
  <c r="AF101" i="1"/>
  <c r="BJ100" i="1"/>
  <c r="AY100" i="1"/>
  <c r="AF100" i="1"/>
  <c r="BJ99" i="1"/>
  <c r="AY99" i="1"/>
  <c r="AF99" i="1"/>
  <c r="BJ98" i="1"/>
  <c r="AY98" i="1"/>
  <c r="AF98" i="1"/>
  <c r="BJ97" i="1"/>
  <c r="AY97" i="1"/>
  <c r="AF97" i="1"/>
  <c r="BJ96" i="1"/>
  <c r="AY96" i="1"/>
  <c r="AF96" i="1"/>
  <c r="BJ27" i="1" l="1"/>
  <c r="AY27" i="1"/>
  <c r="AF27" i="1"/>
  <c r="BJ63" i="1" l="1"/>
  <c r="AY63" i="1"/>
  <c r="AF63" i="1"/>
  <c r="BJ62" i="1"/>
  <c r="AY62" i="1"/>
  <c r="AF62" i="1"/>
  <c r="BJ61" i="1"/>
  <c r="AY61" i="1"/>
  <c r="AF61" i="1"/>
  <c r="BJ60" i="1"/>
  <c r="AY60" i="1"/>
  <c r="AF60" i="1"/>
  <c r="BJ59" i="1"/>
  <c r="AY59" i="1"/>
  <c r="AF59" i="1"/>
  <c r="BJ58" i="1"/>
  <c r="AY58" i="1"/>
  <c r="AF58" i="1"/>
  <c r="BJ57" i="1"/>
  <c r="AY57" i="1"/>
  <c r="AF57" i="1"/>
  <c r="BJ56" i="1"/>
  <c r="AY56" i="1"/>
  <c r="AF56" i="1"/>
  <c r="BJ55" i="1"/>
  <c r="AY55" i="1"/>
  <c r="AF55" i="1"/>
  <c r="BJ54" i="1"/>
  <c r="AY54" i="1"/>
  <c r="AF54" i="1"/>
  <c r="BJ53" i="1"/>
  <c r="AY53" i="1"/>
  <c r="AF53" i="1"/>
  <c r="BJ52" i="1"/>
  <c r="AY52" i="1"/>
  <c r="AF52" i="1"/>
  <c r="BJ51" i="1"/>
  <c r="AY51" i="1"/>
  <c r="AF51" i="1"/>
  <c r="BJ50" i="1"/>
  <c r="AY50" i="1"/>
  <c r="AF50" i="1"/>
  <c r="BJ49" i="1"/>
  <c r="AY49" i="1"/>
  <c r="AF49" i="1"/>
  <c r="BJ48" i="1"/>
  <c r="AY48" i="1"/>
  <c r="AF48" i="1"/>
  <c r="BJ47" i="1"/>
  <c r="AY47" i="1"/>
  <c r="AF47" i="1"/>
  <c r="BJ46" i="1"/>
  <c r="AY46" i="1"/>
  <c r="AF46" i="1"/>
  <c r="BJ30" i="1"/>
  <c r="AY30" i="1"/>
  <c r="AF30" i="1"/>
  <c r="BJ29" i="1"/>
  <c r="AY29" i="1"/>
  <c r="AF29" i="1"/>
  <c r="BJ28" i="1"/>
  <c r="AY28" i="1"/>
  <c r="AF28" i="1"/>
  <c r="BJ26" i="1"/>
  <c r="AY26" i="1"/>
  <c r="AF26" i="1"/>
  <c r="BJ25" i="1"/>
  <c r="AY25" i="1"/>
  <c r="AF25" i="1"/>
  <c r="BJ23" i="1"/>
  <c r="AY23" i="1"/>
  <c r="AF23" i="1"/>
  <c r="BJ22" i="1"/>
  <c r="AY22" i="1"/>
  <c r="AF22" i="1"/>
  <c r="BJ21" i="1"/>
  <c r="AY21" i="1"/>
  <c r="AF21" i="1"/>
  <c r="BJ20" i="1"/>
  <c r="AY20" i="1"/>
  <c r="AF20" i="1"/>
  <c r="BJ19" i="1"/>
  <c r="AY19" i="1"/>
  <c r="AF19" i="1"/>
  <c r="BJ18" i="1"/>
  <c r="AY18" i="1"/>
  <c r="AF18" i="1"/>
  <c r="BJ17" i="1"/>
  <c r="AY17" i="1"/>
  <c r="AF17" i="1"/>
  <c r="BJ16" i="1"/>
  <c r="AY16" i="1"/>
  <c r="AF16" i="1"/>
  <c r="BJ15" i="1"/>
  <c r="AY15" i="1"/>
  <c r="AF15" i="1"/>
  <c r="BJ14" i="1"/>
  <c r="AY14" i="1"/>
  <c r="AF14" i="1"/>
  <c r="BJ13" i="1"/>
  <c r="AY13" i="1"/>
  <c r="AF13" i="1"/>
  <c r="BJ12" i="1"/>
  <c r="AY12" i="1"/>
  <c r="AF12" i="1"/>
  <c r="BJ11" i="1"/>
  <c r="AY11" i="1"/>
  <c r="AF11" i="1"/>
  <c r="BJ10" i="1"/>
  <c r="AY10" i="1"/>
  <c r="AF10" i="1"/>
  <c r="BJ9" i="1"/>
  <c r="AY9" i="1"/>
  <c r="AF9" i="1"/>
  <c r="BJ151" i="1"/>
  <c r="AY151" i="1"/>
  <c r="AF151" i="1"/>
  <c r="BJ150" i="1"/>
  <c r="AY150" i="1"/>
  <c r="AF150" i="1"/>
  <c r="BJ149" i="1"/>
  <c r="AY149" i="1"/>
  <c r="AF149" i="1"/>
  <c r="BJ148" i="1"/>
  <c r="AY148" i="1"/>
  <c r="AF148" i="1"/>
  <c r="BJ147" i="1"/>
  <c r="AY147" i="1"/>
  <c r="AF147" i="1"/>
  <c r="BJ146" i="1"/>
  <c r="AY146" i="1"/>
  <c r="AF146" i="1"/>
  <c r="BJ145" i="1"/>
  <c r="AY145" i="1"/>
  <c r="AF145" i="1"/>
  <c r="BJ144" i="1"/>
  <c r="AY144" i="1"/>
  <c r="AF144" i="1"/>
  <c r="BJ143" i="1"/>
  <c r="AY143" i="1"/>
  <c r="AF143" i="1"/>
  <c r="BJ43" i="1" l="1"/>
  <c r="AY43" i="1"/>
  <c r="AF43" i="1"/>
  <c r="BJ127" i="1" l="1"/>
  <c r="AY127" i="1"/>
  <c r="AF127" i="1"/>
  <c r="BJ174" i="1" l="1"/>
  <c r="AY174" i="1"/>
  <c r="AF174" i="1"/>
  <c r="BJ42" i="1" l="1"/>
  <c r="AY42" i="1"/>
  <c r="AF42" i="1"/>
  <c r="AY24" i="1"/>
  <c r="AF24" i="1"/>
  <c r="CA7" i="1" l="1"/>
  <c r="CA6" i="1"/>
  <c r="AY112" i="1" l="1"/>
  <c r="AF112" i="1"/>
  <c r="AA7" i="1" l="1"/>
  <c r="Q6" i="1"/>
  <c r="I7" i="1"/>
  <c r="AR7" i="1"/>
  <c r="AK7" i="1"/>
  <c r="AG6" i="1"/>
  <c r="S6" i="1"/>
  <c r="R6" i="1"/>
  <c r="BA7" i="1"/>
  <c r="AW7" i="1"/>
  <c r="AL7" i="1"/>
  <c r="AI7" i="1"/>
  <c r="AH7" i="1"/>
  <c r="X7" i="1"/>
  <c r="V7" i="1"/>
  <c r="T6" i="1"/>
  <c r="Z7" i="1"/>
  <c r="L7" i="1"/>
  <c r="B8" i="1"/>
  <c r="AU6" i="1"/>
  <c r="CF7" i="1"/>
  <c r="CE7" i="1"/>
  <c r="CD7" i="1"/>
  <c r="CC7" i="1"/>
  <c r="CB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I7" i="1"/>
  <c r="BH7" i="1"/>
  <c r="BG7" i="1"/>
  <c r="BF7" i="1"/>
  <c r="BE7" i="1"/>
  <c r="BD7" i="1"/>
  <c r="BC7" i="1"/>
  <c r="BB7" i="1"/>
  <c r="AZ7" i="1"/>
  <c r="AX7" i="1"/>
  <c r="AV7" i="1"/>
  <c r="AU7" i="1"/>
  <c r="AT7" i="1"/>
  <c r="AS7" i="1"/>
  <c r="AQ7" i="1"/>
  <c r="AP7" i="1"/>
  <c r="AO7" i="1"/>
  <c r="AN7" i="1"/>
  <c r="AM7" i="1"/>
  <c r="AJ7" i="1"/>
  <c r="AE7" i="1"/>
  <c r="AD7" i="1"/>
  <c r="AC7" i="1"/>
  <c r="AB7" i="1"/>
  <c r="Y7" i="1"/>
  <c r="W7" i="1"/>
  <c r="U7" i="1"/>
  <c r="P7" i="1"/>
  <c r="O7" i="1"/>
  <c r="N7" i="1"/>
  <c r="M7" i="1"/>
  <c r="K7" i="1"/>
  <c r="J7" i="1"/>
  <c r="H7" i="1"/>
  <c r="CF6" i="1"/>
  <c r="CE6" i="1"/>
  <c r="CD6" i="1"/>
  <c r="CC6" i="1"/>
  <c r="CB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I6" i="1"/>
  <c r="BH6" i="1"/>
  <c r="BG6" i="1"/>
  <c r="BF6" i="1"/>
  <c r="BE6" i="1"/>
  <c r="BD6" i="1"/>
  <c r="BC6" i="1"/>
  <c r="BB6" i="1"/>
  <c r="AZ6" i="1"/>
  <c r="AX6" i="1"/>
  <c r="AV6" i="1"/>
  <c r="AT6" i="1"/>
  <c r="AS6" i="1"/>
  <c r="AQ6" i="1"/>
  <c r="AP6" i="1"/>
  <c r="AO6" i="1"/>
  <c r="AN6" i="1"/>
  <c r="AM6" i="1"/>
  <c r="AK6" i="1"/>
  <c r="AJ6" i="1"/>
  <c r="AE6" i="1"/>
  <c r="AD6" i="1"/>
  <c r="AC6" i="1"/>
  <c r="AB6" i="1"/>
  <c r="Y6" i="1"/>
  <c r="X6" i="1"/>
  <c r="W6" i="1"/>
  <c r="U6" i="1"/>
  <c r="P6" i="1"/>
  <c r="O6" i="1"/>
  <c r="N6" i="1"/>
  <c r="M6" i="1"/>
  <c r="L6" i="1"/>
  <c r="K6" i="1"/>
  <c r="J6" i="1"/>
  <c r="H6" i="1"/>
  <c r="G7" i="1"/>
  <c r="AL6" i="1"/>
  <c r="G6" i="1"/>
  <c r="AW6" i="1"/>
  <c r="V6" i="1"/>
  <c r="Q7" i="1"/>
  <c r="I6" i="1"/>
  <c r="AH6" i="1"/>
  <c r="R7" i="1"/>
  <c r="AG7" i="1"/>
  <c r="AA6" i="1"/>
  <c r="AI6" i="1"/>
  <c r="S7" i="1"/>
  <c r="AR6" i="1"/>
  <c r="T7" i="1"/>
  <c r="AY7" i="1" l="1"/>
  <c r="AF7" i="1"/>
  <c r="AF6" i="1"/>
  <c r="BJ6" i="1"/>
  <c r="BJ7" i="1"/>
</calcChain>
</file>

<file path=xl/sharedStrings.xml><?xml version="1.0" encoding="utf-8"?>
<sst xmlns="http://schemas.openxmlformats.org/spreadsheetml/2006/main" count="940" uniqueCount="583">
  <si>
    <t>PAYOUT TO NONPRIORITY UNSECUREDS-COMPLETE</t>
  </si>
  <si>
    <t>REG</t>
  </si>
  <si>
    <t>TRUSTEE LAST NAME</t>
  </si>
  <si>
    <t>TRUSTEE FIRST NAME</t>
  </si>
  <si>
    <t>CITY</t>
  </si>
  <si>
    <t>DISTRICT APPT.</t>
  </si>
  <si>
    <t>STATE</t>
  </si>
  <si>
    <t>PLAN RECEIPTS- FEE TAKEN</t>
  </si>
  <si>
    <t>PLAN RECEIPTS- NO FEE TAKEN</t>
  </si>
  <si>
    <t>NON-PLAN RECEIPTS</t>
  </si>
  <si>
    <t>FEES ON DIRECT PYMTS TO TRUST</t>
  </si>
  <si>
    <t>ADDL RECEIPTS REC’D</t>
  </si>
  <si>
    <t>TOTAL TRUST FUND RECEIPTS</t>
  </si>
  <si>
    <t>AMOUNT OF DIRECT PYMTS- FEE TO TRUST</t>
  </si>
  <si>
    <t xml:space="preserve">ONGOING MORTGAGE PYMTS </t>
  </si>
  <si>
    <t xml:space="preserve">MORTGAGE ARREARAGES </t>
  </si>
  <si>
    <t xml:space="preserve">ALL OTHER SECURED DEBT </t>
  </si>
  <si>
    <t xml:space="preserve">ONGOING DOMESTIC SUPPORT PYMTS. </t>
  </si>
  <si>
    <t xml:space="preserve">ALL OTHER PRIORITY DEBT </t>
  </si>
  <si>
    <t>UNSECURED CREDITORS</t>
  </si>
  <si>
    <t>DEBTOR ATTY'S</t>
  </si>
  <si>
    <t>503(b) AWARDS</t>
  </si>
  <si>
    <t>OTHER ADMIN TO EXPENSE FUND</t>
  </si>
  <si>
    <t>DEBTOR REFUNDS</t>
  </si>
  <si>
    <t>ADDL TRUST DISBURSEMENTS</t>
  </si>
  <si>
    <t>TOTAL TRUST FUND DISBURS.</t>
  </si>
  <si>
    <t>CASH TO RECEIPTS RATIO</t>
  </si>
  <si>
    <t>$FEES TRANSFERRED</t>
  </si>
  <si>
    <t>FEES ON DIRECT PMTS TO EXPENSE ACCT</t>
  </si>
  <si>
    <t>AMOUNT OF DIRECT PYMTS-FEE TO EXP ACCT</t>
  </si>
  <si>
    <t>INTEREST REC. FROM TRUST FUNDS</t>
  </si>
  <si>
    <t>INTEREST REC. ON EXPENSE FUNDS</t>
  </si>
  <si>
    <t>TOTAL INTEREST</t>
  </si>
  <si>
    <t>EMPLOYEE SALARIES</t>
  </si>
  <si>
    <t>PAYROLL TAXES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</si>
  <si>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</si>
  <si>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</si>
  <si>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</si>
  <si>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</si>
  <si>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</si>
  <si>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</si>
  <si>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</si>
  <si>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</si>
  <si>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</si>
  <si>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</si>
  <si>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</si>
  <si>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PURCHASES</t>
  </si>
  <si>
    <t>BANK CHARGES</t>
  </si>
  <si>
    <t>ADDL OPER. EXPENSES</t>
  </si>
  <si>
    <t>TOTAL OPERATING EXPENSES</t>
  </si>
  <si>
    <t>TOTAL ALLOC /RELATED</t>
  </si>
  <si>
    <t>RELATE/% EXP</t>
  </si>
  <si>
    <t>AVG. % FEE</t>
  </si>
  <si>
    <t>BALANCE PER BOOKS - PRE-CONFIRM ACCT.</t>
  </si>
  <si>
    <t>BALANCE PER BOOKS - CONFIRM ACCT.</t>
  </si>
  <si>
    <t>ACTUAL COMP'N</t>
  </si>
  <si>
    <t>EXCESS COMP'N</t>
  </si>
  <si>
    <t>ENDING EXP. FUND BALANCE</t>
  </si>
  <si>
    <t>EXP. FUND IN EXCESS OF 25%</t>
  </si>
  <si>
    <t>EXCESS 25% TO USTSF</t>
  </si>
  <si>
    <t>EXCESS COMP TO USTSF</t>
  </si>
  <si>
    <t>EXCESS PAYABLE TO USTSF</t>
  </si>
  <si>
    <t>ACCUM. OPER. DEFICIT</t>
  </si>
  <si>
    <t>NEW CASES FILED</t>
  </si>
  <si>
    <t>CASES REOPEN</t>
  </si>
  <si>
    <t>TRANS/CONV/DIS/CLOSURE OF REOPEN. CASES</t>
  </si>
  <si>
    <t>CONVERTED PRE-CONFIRM</t>
  </si>
  <si>
    <t>CONVERTED POST-CONFIRM</t>
  </si>
  <si>
    <t>DISMISS PRE-CONFIRM</t>
  </si>
  <si>
    <t>DISMISS POST-CONFIRM</t>
  </si>
  <si>
    <t>CASES TRANSFER IN</t>
  </si>
  <si>
    <t>CASES TRANSFER OUT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</si>
  <si>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</si>
  <si>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</si>
  <si>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</si>
  <si>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</si>
  <si>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</si>
  <si>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</si>
  <si>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</si>
  <si>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</si>
  <si>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NATIONAL TOTALS</t>
  </si>
  <si>
    <t>N.A.</t>
  </si>
  <si>
    <t>NATIONAL AVG. PER OPERATION</t>
  </si>
  <si>
    <t>Bankowski</t>
  </si>
  <si>
    <t>Carolyn</t>
  </si>
  <si>
    <t>Boston</t>
  </si>
  <si>
    <t xml:space="preserve"> </t>
  </si>
  <si>
    <t>Massachusetts</t>
  </si>
  <si>
    <t>Boyajian</t>
  </si>
  <si>
    <t>John</t>
  </si>
  <si>
    <t>Providence</t>
  </si>
  <si>
    <t>Rhode Island</t>
  </si>
  <si>
    <t>Brunswick</t>
  </si>
  <si>
    <t>Maine</t>
  </si>
  <si>
    <t>Pappalardo</t>
  </si>
  <si>
    <t>Denise</t>
  </si>
  <si>
    <t>Worcester</t>
  </si>
  <si>
    <t>Sumski</t>
  </si>
  <si>
    <t>Lawrence</t>
  </si>
  <si>
    <t>Manchester</t>
  </si>
  <si>
    <t>New Hampshire</t>
  </si>
  <si>
    <t>Celli</t>
  </si>
  <si>
    <t>Andrea</t>
  </si>
  <si>
    <t>Albany</t>
  </si>
  <si>
    <t>Northern</t>
  </si>
  <si>
    <t>New York</t>
  </si>
  <si>
    <t>DeRosa</t>
  </si>
  <si>
    <t>Marianne</t>
  </si>
  <si>
    <t>Jericho</t>
  </si>
  <si>
    <t>Eastern</t>
  </si>
  <si>
    <t>Macco</t>
  </si>
  <si>
    <t>Michael</t>
  </si>
  <si>
    <t>Melville</t>
  </si>
  <si>
    <t>Albert</t>
  </si>
  <si>
    <t>Buffalo</t>
  </si>
  <si>
    <t>Western</t>
  </si>
  <si>
    <t>Reiber</t>
  </si>
  <si>
    <t>George</t>
  </si>
  <si>
    <t>Rochester</t>
  </si>
  <si>
    <t>White Plains</t>
  </si>
  <si>
    <t>Southern</t>
  </si>
  <si>
    <t>Sensenich</t>
  </si>
  <si>
    <t>Jan</t>
  </si>
  <si>
    <t>Norwich</t>
  </si>
  <si>
    <t>Vermont</t>
  </si>
  <si>
    <t>Swimelar</t>
  </si>
  <si>
    <t>Mark</t>
  </si>
  <si>
    <t>Syracuse</t>
  </si>
  <si>
    <t>Hartford</t>
  </si>
  <si>
    <t>Connecticut</t>
  </si>
  <si>
    <t>Balboa</t>
  </si>
  <si>
    <t>Isabel</t>
  </si>
  <si>
    <t>Cherry Hill</t>
  </si>
  <si>
    <t>New Jersey</t>
  </si>
  <si>
    <t>Hummelstown</t>
  </si>
  <si>
    <t>Middle</t>
  </si>
  <si>
    <t>Pennsylvania</t>
  </si>
  <si>
    <t>Greenberg</t>
  </si>
  <si>
    <t>Marie-Ann</t>
  </si>
  <si>
    <t>Fairfield</t>
  </si>
  <si>
    <t>Joseph</t>
  </si>
  <si>
    <t>Wilmington</t>
  </si>
  <si>
    <t>Delaware</t>
  </si>
  <si>
    <t>Miller</t>
  </si>
  <si>
    <t>William</t>
  </si>
  <si>
    <t>Philadelphia</t>
  </si>
  <si>
    <t>Reading</t>
  </si>
  <si>
    <t>Russo</t>
  </si>
  <si>
    <t>Robbinsville</t>
  </si>
  <si>
    <t>Winnecour</t>
  </si>
  <si>
    <t>Ronda</t>
  </si>
  <si>
    <t>Pittsburgh</t>
  </si>
  <si>
    <t>Bates</t>
  </si>
  <si>
    <t>Carl</t>
  </si>
  <si>
    <t>Richmond</t>
  </si>
  <si>
    <t>Virginia</t>
  </si>
  <si>
    <t>Beskin</t>
  </si>
  <si>
    <t>Herbert</t>
  </si>
  <si>
    <t>Charlottesville</t>
  </si>
  <si>
    <t>Branigan</t>
  </si>
  <si>
    <t>Timothy</t>
  </si>
  <si>
    <t>Maryland</t>
  </si>
  <si>
    <t>Baltimore</t>
  </si>
  <si>
    <t>Cotter</t>
  </si>
  <si>
    <t>Chesapeake</t>
  </si>
  <si>
    <t>Columbia</t>
  </si>
  <si>
    <t>South Carolina</t>
  </si>
  <si>
    <t>Gorman</t>
  </si>
  <si>
    <t>Thomas</t>
  </si>
  <si>
    <t>Alexandria</t>
  </si>
  <si>
    <t>Nancy</t>
  </si>
  <si>
    <t>Bowie</t>
  </si>
  <si>
    <t>Holland</t>
  </si>
  <si>
    <t>Gretchen</t>
  </si>
  <si>
    <t>Greenville</t>
  </si>
  <si>
    <t>Micale</t>
  </si>
  <si>
    <t>Christopher</t>
  </si>
  <si>
    <t>Roanoke</t>
  </si>
  <si>
    <t>Morris</t>
  </si>
  <si>
    <t>Helen</t>
  </si>
  <si>
    <t>South Charleston</t>
  </si>
  <si>
    <t>Northern and Southern</t>
  </si>
  <si>
    <t>West Virginia</t>
  </si>
  <si>
    <t>Washington</t>
  </si>
  <si>
    <t>Stackhouse</t>
  </si>
  <si>
    <t>R. Clinton</t>
  </si>
  <si>
    <t>Wyman</t>
  </si>
  <si>
    <t>James</t>
  </si>
  <si>
    <t>Mt. Pleasant</t>
  </si>
  <si>
    <t>Barkley</t>
  </si>
  <si>
    <t>Locke</t>
  </si>
  <si>
    <t>Jackson</t>
  </si>
  <si>
    <t>Mississippi</t>
  </si>
  <si>
    <t>Barkley, Jr.</t>
  </si>
  <si>
    <t>Harold</t>
  </si>
  <si>
    <t>Beaulieu</t>
  </si>
  <si>
    <t>Sterling</t>
  </si>
  <si>
    <t>Metairie</t>
  </si>
  <si>
    <t>Louisiana</t>
  </si>
  <si>
    <t>Hattiesburg</t>
  </si>
  <si>
    <t>Crawford</t>
  </si>
  <si>
    <t>Annette</t>
  </si>
  <si>
    <t>Baton Rouge</t>
  </si>
  <si>
    <t>Cuntz</t>
  </si>
  <si>
    <t>Warren</t>
  </si>
  <si>
    <t>Gulfport</t>
  </si>
  <si>
    <t>Hastings</t>
  </si>
  <si>
    <t>E. Eugene</t>
  </si>
  <si>
    <t>Monroe</t>
  </si>
  <si>
    <t>Henley, Jr.</t>
  </si>
  <si>
    <t>Rodriguez</t>
  </si>
  <si>
    <t>Keith</t>
  </si>
  <si>
    <t>Lafayette</t>
  </si>
  <si>
    <t>Shreveport</t>
  </si>
  <si>
    <t>Thornburg</t>
  </si>
  <si>
    <t>Jon</t>
  </si>
  <si>
    <t>Vardaman</t>
  </si>
  <si>
    <t>M. Terre</t>
  </si>
  <si>
    <t>Brandon</t>
  </si>
  <si>
    <t>Bassel</t>
  </si>
  <si>
    <t>Pamela</t>
  </si>
  <si>
    <t>Fort Worth</t>
  </si>
  <si>
    <t>Texas</t>
  </si>
  <si>
    <t>Powers</t>
  </si>
  <si>
    <t>Irving</t>
  </si>
  <si>
    <t>Tyler</t>
  </si>
  <si>
    <t>Truman</t>
  </si>
  <si>
    <t>Tim</t>
  </si>
  <si>
    <t>N. Richland Hills</t>
  </si>
  <si>
    <t>Wilson</t>
  </si>
  <si>
    <t>Robert</t>
  </si>
  <si>
    <t>Lubbock</t>
  </si>
  <si>
    <t>Boudloche</t>
  </si>
  <si>
    <t>Cindy</t>
  </si>
  <si>
    <t>Corpus Christi</t>
  </si>
  <si>
    <t>Cox</t>
  </si>
  <si>
    <t>Stuart</t>
  </si>
  <si>
    <t>El Paso</t>
  </si>
  <si>
    <t>Heitkamp</t>
  </si>
  <si>
    <t>Houston</t>
  </si>
  <si>
    <t>Hendren, Jr.</t>
  </si>
  <si>
    <t>Ray</t>
  </si>
  <si>
    <t>Austin</t>
  </si>
  <si>
    <t>Langehennig</t>
  </si>
  <si>
    <t>Deborah</t>
  </si>
  <si>
    <t>Norwood</t>
  </si>
  <si>
    <t>Gary</t>
  </si>
  <si>
    <t>Midland</t>
  </si>
  <si>
    <t>Peake</t>
  </si>
  <si>
    <t>David</t>
  </si>
  <si>
    <t>Viegelahn</t>
  </si>
  <si>
    <t>Mary</t>
  </si>
  <si>
    <t>San Antonio</t>
  </si>
  <si>
    <t>Brown</t>
  </si>
  <si>
    <t>Sylvia</t>
  </si>
  <si>
    <t>Memphis</t>
  </si>
  <si>
    <t>Tennessee</t>
  </si>
  <si>
    <t>Burden</t>
  </si>
  <si>
    <t>Beverly</t>
  </si>
  <si>
    <t>Lexington</t>
  </si>
  <si>
    <t>Kentucky</t>
  </si>
  <si>
    <t>Hildebrand, III</t>
  </si>
  <si>
    <t>Henry</t>
  </si>
  <si>
    <t>Nashville</t>
  </si>
  <si>
    <t>Ivy</t>
  </si>
  <si>
    <t>Kerney</t>
  </si>
  <si>
    <t>Gwendolyn</t>
  </si>
  <si>
    <t>Knoxville</t>
  </si>
  <si>
    <t>Louisville</t>
  </si>
  <si>
    <t>Stevenson</t>
  </si>
  <si>
    <t>Bekofske</t>
  </si>
  <si>
    <t>Flint</t>
  </si>
  <si>
    <t>Michigan</t>
  </si>
  <si>
    <t>Burks</t>
  </si>
  <si>
    <t>Margaret</t>
  </si>
  <si>
    <t>Cincinnati</t>
  </si>
  <si>
    <t>Ohio</t>
  </si>
  <si>
    <t>Carroll</t>
  </si>
  <si>
    <t>Krispen</t>
  </si>
  <si>
    <t>Detroit</t>
  </si>
  <si>
    <t>English</t>
  </si>
  <si>
    <t>Faye</t>
  </si>
  <si>
    <t>Columbus</t>
  </si>
  <si>
    <t>Foley</t>
  </si>
  <si>
    <t>Barbara</t>
  </si>
  <si>
    <t>Kalamazoo</t>
  </si>
  <si>
    <t>Gallo</t>
  </si>
  <si>
    <t>Youngstown</t>
  </si>
  <si>
    <t>Dayton</t>
  </si>
  <si>
    <t>McDonald, Jr.</t>
  </si>
  <si>
    <t>Saginaw</t>
  </si>
  <si>
    <t>Worthington</t>
  </si>
  <si>
    <t>Rodgers</t>
  </si>
  <si>
    <t>Brett</t>
  </si>
  <si>
    <t>Grand Rapids</t>
  </si>
  <si>
    <t>Canton</t>
  </si>
  <si>
    <t>Rucinski</t>
  </si>
  <si>
    <t>Akron</t>
  </si>
  <si>
    <t>Ruskin</t>
  </si>
  <si>
    <t>Southfield</t>
  </si>
  <si>
    <t>Cleveland</t>
  </si>
  <si>
    <t>Terry</t>
  </si>
  <si>
    <t>Tammy</t>
  </si>
  <si>
    <t>Vaughan</t>
  </si>
  <si>
    <t>Elizabeth</t>
  </si>
  <si>
    <t>Toledo</t>
  </si>
  <si>
    <t>Black, Jr.</t>
  </si>
  <si>
    <t>Seymour</t>
  </si>
  <si>
    <t>Indiana</t>
  </si>
  <si>
    <t>Indianapolis</t>
  </si>
  <si>
    <t>Chael</t>
  </si>
  <si>
    <t>Paul</t>
  </si>
  <si>
    <t>Merrillville</t>
  </si>
  <si>
    <t>Central</t>
  </si>
  <si>
    <t>Illinois</t>
  </si>
  <si>
    <t>Combs-Skinner</t>
  </si>
  <si>
    <t>Marsha</t>
  </si>
  <si>
    <t>Newman</t>
  </si>
  <si>
    <t>Decker</t>
  </si>
  <si>
    <t>Donald</t>
  </si>
  <si>
    <t>Terre Haute</t>
  </si>
  <si>
    <t>DeLaney</t>
  </si>
  <si>
    <t>Ann</t>
  </si>
  <si>
    <t>Debra</t>
  </si>
  <si>
    <t>South Bend</t>
  </si>
  <si>
    <t>Musgrave, II</t>
  </si>
  <si>
    <t>Evansville</t>
  </si>
  <si>
    <t>Rosenthal</t>
  </si>
  <si>
    <t>Simon</t>
  </si>
  <si>
    <t>Russell</t>
  </si>
  <si>
    <t>Swansea</t>
  </si>
  <si>
    <t>Wisconsin</t>
  </si>
  <si>
    <t>Milwaukee</t>
  </si>
  <si>
    <t>Harring</t>
  </si>
  <si>
    <t>Madison</t>
  </si>
  <si>
    <t>Marshall</t>
  </si>
  <si>
    <t>Marilyn</t>
  </si>
  <si>
    <t>Chicago</t>
  </si>
  <si>
    <t>Meyer</t>
  </si>
  <si>
    <t>Lydia</t>
  </si>
  <si>
    <t>Rockford</t>
  </si>
  <si>
    <t>Stearns</t>
  </si>
  <si>
    <t>Glenn</t>
  </si>
  <si>
    <t>Lisle</t>
  </si>
  <si>
    <t>Burrell</t>
  </si>
  <si>
    <t>Gregory</t>
  </si>
  <si>
    <t>Minneapolis</t>
  </si>
  <si>
    <t>Minnesota</t>
  </si>
  <si>
    <t>Carlson</t>
  </si>
  <si>
    <t>Kyle</t>
  </si>
  <si>
    <t>Barnesville</t>
  </si>
  <si>
    <t>Minnesota &amp; North Dakota</t>
  </si>
  <si>
    <t>Dunbar</t>
  </si>
  <si>
    <t>Carol</t>
  </si>
  <si>
    <t>Waterloo</t>
  </si>
  <si>
    <t>Iowa</t>
  </si>
  <si>
    <t>Wein</t>
  </si>
  <si>
    <t>Dale</t>
  </si>
  <si>
    <t>Aberdeen</t>
  </si>
  <si>
    <t>South Dakota</t>
  </si>
  <si>
    <t>Babin</t>
  </si>
  <si>
    <t>Joyce</t>
  </si>
  <si>
    <t>Little Rock</t>
  </si>
  <si>
    <t>Eastern and Western</t>
  </si>
  <si>
    <t>Arkansas</t>
  </si>
  <si>
    <t>Fink</t>
  </si>
  <si>
    <t>Richard</t>
  </si>
  <si>
    <t>Kansas City</t>
  </si>
  <si>
    <t>Missouri</t>
  </si>
  <si>
    <t>Gooding</t>
  </si>
  <si>
    <t>Jack</t>
  </si>
  <si>
    <t>St. Louis</t>
  </si>
  <si>
    <t>Laughlin</t>
  </si>
  <si>
    <t>Kathleen</t>
  </si>
  <si>
    <t>Omaha</t>
  </si>
  <si>
    <t>Nebraska</t>
  </si>
  <si>
    <t>McCarty</t>
  </si>
  <si>
    <t>Phoenix</t>
  </si>
  <si>
    <t>Arizona</t>
  </si>
  <si>
    <t>Kerns</t>
  </si>
  <si>
    <t>Dianne</t>
  </si>
  <si>
    <t>Tucson</t>
  </si>
  <si>
    <t>Maney</t>
  </si>
  <si>
    <t>Edward</t>
  </si>
  <si>
    <t>Billingslea, Jr.</t>
  </si>
  <si>
    <t>San Diego</t>
  </si>
  <si>
    <t>California</t>
  </si>
  <si>
    <t>Honolulu</t>
  </si>
  <si>
    <t>Hawaii, Guam &amp; North. Mariana Isl</t>
  </si>
  <si>
    <t>Skelton</t>
  </si>
  <si>
    <t>Cohen</t>
  </si>
  <si>
    <t>Amrane</t>
  </si>
  <si>
    <t>Orange</t>
  </si>
  <si>
    <t>Curry</t>
  </si>
  <si>
    <t>Los Angeles</t>
  </si>
  <si>
    <t>Danielson</t>
  </si>
  <si>
    <t>Rodney</t>
  </si>
  <si>
    <t>Riverside</t>
  </si>
  <si>
    <t>Dockery</t>
  </si>
  <si>
    <t>Kathy</t>
  </si>
  <si>
    <t>Rojas</t>
  </si>
  <si>
    <t>Sherman Oaks</t>
  </si>
  <si>
    <t>Bronitsky</t>
  </si>
  <si>
    <t>Martha</t>
  </si>
  <si>
    <t>Hayward</t>
  </si>
  <si>
    <t>Burchard, Jr.</t>
  </si>
  <si>
    <t>Foster City</t>
  </si>
  <si>
    <t>Cusick</t>
  </si>
  <si>
    <t>Sacramento</t>
  </si>
  <si>
    <t>Derham-Burk</t>
  </si>
  <si>
    <t>Devin</t>
  </si>
  <si>
    <t>San Jose</t>
  </si>
  <si>
    <t>Greer</t>
  </si>
  <si>
    <t>Modesto</t>
  </si>
  <si>
    <t>Leavitt</t>
  </si>
  <si>
    <t>Las Vegas</t>
  </si>
  <si>
    <t>Nevada</t>
  </si>
  <si>
    <t>Fresno</t>
  </si>
  <si>
    <t>Van Meter</t>
  </si>
  <si>
    <t>Reno</t>
  </si>
  <si>
    <t>Yarnall</t>
  </si>
  <si>
    <t>Rick</t>
  </si>
  <si>
    <t>Brunner</t>
  </si>
  <si>
    <t>Daniel</t>
  </si>
  <si>
    <t>Spokane</t>
  </si>
  <si>
    <t>Anchorage</t>
  </si>
  <si>
    <t>Alaska</t>
  </si>
  <si>
    <t>Drummond</t>
  </si>
  <si>
    <t>Great Falls</t>
  </si>
  <si>
    <t>Montana</t>
  </si>
  <si>
    <t>Seattle</t>
  </si>
  <si>
    <t>Godare</t>
  </si>
  <si>
    <t>Wayne</t>
  </si>
  <si>
    <t>Portland</t>
  </si>
  <si>
    <t>Oregon</t>
  </si>
  <si>
    <t>McCallister</t>
  </si>
  <si>
    <t>Boise</t>
  </si>
  <si>
    <t>Idaho</t>
  </si>
  <si>
    <t>Zimmerman</t>
  </si>
  <si>
    <t>C. Barry</t>
  </si>
  <si>
    <t>Coeur d'Alene</t>
  </si>
  <si>
    <t>Salt Lake City</t>
  </si>
  <si>
    <t>Utah</t>
  </si>
  <si>
    <t>Kiel</t>
  </si>
  <si>
    <t>Douglas</t>
  </si>
  <si>
    <t>Denver</t>
  </si>
  <si>
    <t>Colorado</t>
  </si>
  <si>
    <t>Bonney</t>
  </si>
  <si>
    <t>Muskogee</t>
  </si>
  <si>
    <t>Oklahoma</t>
  </si>
  <si>
    <t>Eck</t>
  </si>
  <si>
    <t>Lonnie</t>
  </si>
  <si>
    <t>Tulsa</t>
  </si>
  <si>
    <t>Griffin</t>
  </si>
  <si>
    <t>Roeland Park</t>
  </si>
  <si>
    <t>Kansas</t>
  </si>
  <si>
    <t>Hamilton</t>
  </si>
  <si>
    <t>Topeka</t>
  </si>
  <si>
    <t>Hardeman</t>
  </si>
  <si>
    <t>Oklahoma City</t>
  </si>
  <si>
    <t>Albuquerque</t>
  </si>
  <si>
    <t>New Mexico</t>
  </si>
  <si>
    <t>Laurie</t>
  </si>
  <si>
    <t>Wichita</t>
  </si>
  <si>
    <t>Carrion</t>
  </si>
  <si>
    <t>Jose</t>
  </si>
  <si>
    <t>San Juan</t>
  </si>
  <si>
    <t>Puerto Rico &amp; Virgin Islands</t>
  </si>
  <si>
    <t>Goodman</t>
  </si>
  <si>
    <t>Adam</t>
  </si>
  <si>
    <t>Atlanta</t>
  </si>
  <si>
    <t>Georgia</t>
  </si>
  <si>
    <t>Leigh</t>
  </si>
  <si>
    <t>Tallahassee</t>
  </si>
  <si>
    <t>Florida</t>
  </si>
  <si>
    <t>Hope</t>
  </si>
  <si>
    <t>Camille</t>
  </si>
  <si>
    <t>Macon</t>
  </si>
  <si>
    <t>Le</t>
  </si>
  <si>
    <t>Huon</t>
  </si>
  <si>
    <t>Augusta</t>
  </si>
  <si>
    <t>Massey</t>
  </si>
  <si>
    <t>Elaina</t>
  </si>
  <si>
    <t>Meredith</t>
  </si>
  <si>
    <t>O. Byron</t>
  </si>
  <si>
    <t>Savannah</t>
  </si>
  <si>
    <t xml:space="preserve">Neidich </t>
  </si>
  <si>
    <t>Miramar</t>
  </si>
  <si>
    <t>Neway</t>
  </si>
  <si>
    <t>Jacksonville</t>
  </si>
  <si>
    <t>Oliveras Rivera</t>
  </si>
  <si>
    <t>Alejandro</t>
  </si>
  <si>
    <t xml:space="preserve">Puerto Rico </t>
  </si>
  <si>
    <t>Remick</t>
  </si>
  <si>
    <t>Kelly</t>
  </si>
  <si>
    <t>Waage</t>
  </si>
  <si>
    <t>Bradenton</t>
  </si>
  <si>
    <t>Weatherford</t>
  </si>
  <si>
    <t>Winter Park</t>
  </si>
  <si>
    <t>Weiner</t>
  </si>
  <si>
    <t>Robin</t>
  </si>
  <si>
    <t>Ft. Lauderdale</t>
  </si>
  <si>
    <t>Whaley</t>
  </si>
  <si>
    <t>Plano</t>
  </si>
  <si>
    <t>Chattanooga</t>
  </si>
  <si>
    <t>Oshkosh</t>
  </si>
  <si>
    <t>Tacoma</t>
  </si>
  <si>
    <t>Eugene</t>
  </si>
  <si>
    <t>Suffolk</t>
  </si>
  <si>
    <t>Wade</t>
  </si>
  <si>
    <t>West</t>
  </si>
  <si>
    <t>Hauber</t>
  </si>
  <si>
    <t>Garcia</t>
  </si>
  <si>
    <t>Jipping</t>
  </si>
  <si>
    <t>Malaier</t>
  </si>
  <si>
    <t>Markel</t>
  </si>
  <si>
    <t>Jenkins</t>
  </si>
  <si>
    <t>Nacole</t>
  </si>
  <si>
    <t>Naliko</t>
  </si>
  <si>
    <t>Kara</t>
  </si>
  <si>
    <t>Suzanne</t>
  </si>
  <si>
    <t>Carey</t>
  </si>
  <si>
    <t>Lon</t>
  </si>
  <si>
    <t>(1)  trustees who run ongoing mortgage payments through the plans on a regular basis-defined as disbursing ongoing mortgage payments totaling 10% or more of total disbursements OR</t>
  </si>
  <si>
    <t>disbursing ongoing mortgage payments totaling between 1%-10% of total disbursements where the region advises they routinely run them through the plans.</t>
  </si>
  <si>
    <t>Scott</t>
  </si>
  <si>
    <t>Diana</t>
  </si>
  <si>
    <t>Simmons-Beasley</t>
  </si>
  <si>
    <t>Johns</t>
  </si>
  <si>
    <t>Davis</t>
  </si>
  <si>
    <t>Todd</t>
  </si>
  <si>
    <t>Ebert</t>
  </si>
  <si>
    <t>Maryland &amp; DC</t>
  </si>
  <si>
    <t>Napolitano</t>
  </si>
  <si>
    <t>Helbling</t>
  </si>
  <si>
    <t>Krista</t>
  </si>
  <si>
    <t>Lauren</t>
  </si>
  <si>
    <t>Daugherty</t>
  </si>
  <si>
    <t>Tiffany</t>
  </si>
  <si>
    <t>Dudley</t>
  </si>
  <si>
    <t>Andrew</t>
  </si>
  <si>
    <t>Lieske</t>
  </si>
  <si>
    <t>Davey</t>
  </si>
  <si>
    <t>Melissa</t>
  </si>
  <si>
    <t>ERRONEOUS DISB</t>
  </si>
  <si>
    <t>Roberta</t>
  </si>
  <si>
    <t>Preuss</t>
  </si>
  <si>
    <t>Schinker-Kuharich</t>
  </si>
  <si>
    <t>Wilson-Aguilar</t>
  </si>
  <si>
    <t>Jason</t>
  </si>
  <si>
    <t>Dynele</t>
  </si>
  <si>
    <t xml:space="preserve">Cornejo </t>
  </si>
  <si>
    <t>Lloyd</t>
  </si>
  <si>
    <t>Colorado &amp; Wyoming</t>
  </si>
  <si>
    <t>CASES EXTEND 84 MOS.</t>
  </si>
  <si>
    <t>Waterman</t>
  </si>
  <si>
    <t>Rawlings</t>
  </si>
  <si>
    <t>Kraus</t>
  </si>
  <si>
    <t>Julie</t>
  </si>
  <si>
    <t>Herr</t>
  </si>
  <si>
    <t>Rebecca</t>
  </si>
  <si>
    <t>Jansing</t>
  </si>
  <si>
    <t>Tampa</t>
  </si>
  <si>
    <t xml:space="preserve">CHAPTER 13 STANDING TRUSTEE FY21 AUDITED ANNUAL REPORTS </t>
  </si>
  <si>
    <t>CASES ACTIVE START '21</t>
  </si>
  <si>
    <t># CASES END FY21</t>
  </si>
  <si>
    <t>Philippi</t>
  </si>
  <si>
    <t>Bailey</t>
  </si>
  <si>
    <t>Glidewell</t>
  </si>
  <si>
    <t>DeLoach</t>
  </si>
  <si>
    <t>Jonathan</t>
  </si>
  <si>
    <t>Townson/Whaley Interim</t>
  </si>
  <si>
    <t>Vaughn/Marshall int.</t>
  </si>
  <si>
    <t>DeHart/Zaharopoulos</t>
  </si>
  <si>
    <t>Stephenson/Mathews</t>
  </si>
  <si>
    <t>William, Annemarie</t>
  </si>
  <si>
    <t>Mary Ida, Nancy</t>
  </si>
  <si>
    <t>Thomas/Vetter interim</t>
  </si>
  <si>
    <t>Hu/Ghazvini</t>
  </si>
  <si>
    <t>Howard, Nima</t>
  </si>
  <si>
    <t>Charles, Jack</t>
  </si>
  <si>
    <t>Robert, Gerard</t>
  </si>
  <si>
    <t>Thomas, Marilyn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</si>
</sst>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color indexed="10"/>
      <name val="MS Sans Serif"/>
      <family val="2"/>
    </font>
    <font>
      <sz val="11"/>
      <color rgb="FF1F497D"/>
      <name val="Calibri"/>
      <family val="2"/>
      <scheme val="minor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name val="Times New Roman"/>
      <family val="1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sz val="10"/>
      <name val="MS Sans Serif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4659260841701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/>
    <xf numFmtId="3" fontId="12" fillId="0" borderId="0" xfId="0" applyNumberFormat="1" applyFont="1" applyFill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4" xfId="0" applyNumberFormat="1" applyFont="1" applyBorder="1"/>
    <xf numFmtId="0" fontId="11" fillId="0" borderId="4" xfId="0" applyNumberFormat="1" applyFont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2" borderId="4" xfId="0" applyNumberFormat="1" applyFont="1" applyFill="1" applyBorder="1" applyAlignment="1">
      <alignment wrapText="1"/>
    </xf>
    <xf numFmtId="164" fontId="11" fillId="0" borderId="4" xfId="0" applyNumberFormat="1" applyFont="1" applyBorder="1" applyAlignment="1">
      <alignment wrapText="1"/>
    </xf>
    <xf numFmtId="0" fontId="11" fillId="0" borderId="4" xfId="0" quotePrefix="1" applyNumberFormat="1" applyFont="1" applyBorder="1" applyAlignment="1">
      <alignment wrapText="1"/>
    </xf>
    <xf numFmtId="0" fontId="11" fillId="2" borderId="5" xfId="2" quotePrefix="1" applyNumberFormat="1" applyFont="1" applyFill="1" applyBorder="1" applyAlignment="1">
      <alignment wrapText="1"/>
    </xf>
    <xf numFmtId="0" fontId="11" fillId="2" borderId="5" xfId="3" applyNumberFormat="1" applyFont="1" applyFill="1" applyBorder="1" applyAlignment="1">
      <alignment wrapText="1"/>
    </xf>
    <xf numFmtId="0" fontId="11" fillId="2" borderId="5" xfId="1" applyNumberFormat="1" applyFont="1" applyFill="1" applyBorder="1" applyAlignment="1">
      <alignment wrapText="1"/>
    </xf>
    <xf numFmtId="9" fontId="11" fillId="0" borderId="4" xfId="0" quotePrefix="1" applyNumberFormat="1" applyFont="1" applyBorder="1"/>
    <xf numFmtId="0" fontId="16" fillId="3" borderId="2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/>
    <xf numFmtId="0" fontId="16" fillId="3" borderId="1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3" fontId="17" fillId="3" borderId="4" xfId="0" applyNumberFormat="1" applyFont="1" applyFill="1" applyBorder="1" applyAlignment="1" applyProtection="1">
      <alignment horizontal="right"/>
    </xf>
    <xf numFmtId="164" fontId="3" fillId="4" borderId="5" xfId="0" applyNumberFormat="1" applyFont="1" applyFill="1" applyBorder="1" applyAlignment="1">
      <alignment horizontal="right" wrapText="1"/>
    </xf>
    <xf numFmtId="37" fontId="17" fillId="3" borderId="4" xfId="0" applyNumberFormat="1" applyFont="1" applyFill="1" applyBorder="1" applyAlignment="1" applyProtection="1">
      <alignment horizontal="right"/>
    </xf>
    <xf numFmtId="0" fontId="3" fillId="4" borderId="3" xfId="0" applyNumberFormat="1" applyFont="1" applyFill="1" applyBorder="1" applyAlignment="1">
      <alignment wrapText="1"/>
    </xf>
    <xf numFmtId="0" fontId="16" fillId="3" borderId="3" xfId="0" applyFont="1" applyFill="1" applyBorder="1" applyAlignment="1" applyProtection="1">
      <alignment horizontal="center" vertical="center"/>
    </xf>
    <xf numFmtId="164" fontId="17" fillId="3" borderId="4" xfId="0" applyNumberFormat="1" applyFont="1" applyFill="1" applyBorder="1" applyAlignment="1" applyProtection="1">
      <alignment horizontal="right"/>
    </xf>
    <xf numFmtId="37" fontId="17" fillId="0" borderId="4" xfId="0" applyNumberFormat="1" applyFont="1" applyFill="1" applyBorder="1" applyAlignment="1" applyProtection="1">
      <alignment horizontal="right" vertical="center" wrapText="1"/>
    </xf>
    <xf numFmtId="37" fontId="17" fillId="0" borderId="4" xfId="0" applyNumberFormat="1" applyFont="1" applyFill="1" applyBorder="1" applyAlignment="1" applyProtection="1">
      <alignment vertical="center" wrapText="1"/>
    </xf>
    <xf numFmtId="0" fontId="3" fillId="0" borderId="4" xfId="0" quotePrefix="1" applyNumberFormat="1" applyFont="1" applyFill="1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2" borderId="4" xfId="0" applyNumberFormat="1" applyFont="1" applyFill="1" applyBorder="1"/>
    <xf numFmtId="37" fontId="17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/>
    <xf numFmtId="0" fontId="0" fillId="0" borderId="4" xfId="0" applyBorder="1"/>
    <xf numFmtId="0" fontId="3" fillId="2" borderId="4" xfId="0" quotePrefix="1" applyNumberFormat="1" applyFont="1" applyFill="1" applyBorder="1"/>
    <xf numFmtId="37" fontId="17" fillId="5" borderId="4" xfId="0" applyNumberFormat="1" applyFont="1" applyFill="1" applyBorder="1" applyAlignment="1" applyProtection="1">
      <alignment horizontal="right" vertical="center" wrapText="1"/>
    </xf>
    <xf numFmtId="37" fontId="17" fillId="5" borderId="4" xfId="0" applyNumberFormat="1" applyFont="1" applyFill="1" applyBorder="1" applyAlignment="1" applyProtection="1">
      <alignment vertical="center" wrapText="1"/>
    </xf>
    <xf numFmtId="0" fontId="3" fillId="5" borderId="4" xfId="0" quotePrefix="1" applyNumberFormat="1" applyFont="1" applyFill="1" applyBorder="1"/>
    <xf numFmtId="0" fontId="3" fillId="5" borderId="4" xfId="0" applyFont="1" applyFill="1" applyBorder="1"/>
    <xf numFmtId="37" fontId="3" fillId="2" borderId="4" xfId="0" applyNumberFormat="1" applyFont="1" applyFill="1" applyBorder="1" applyAlignment="1" applyProtection="1">
      <alignment vertical="center" wrapText="1"/>
    </xf>
    <xf numFmtId="37" fontId="17" fillId="6" borderId="4" xfId="0" applyNumberFormat="1" applyFont="1" applyFill="1" applyBorder="1" applyAlignment="1" applyProtection="1">
      <alignment horizontal="right"/>
    </xf>
    <xf numFmtId="3" fontId="17" fillId="6" borderId="4" xfId="0" applyNumberFormat="1" applyFont="1" applyFill="1" applyBorder="1" applyAlignment="1" applyProtection="1">
      <alignment horizontal="right"/>
    </xf>
    <xf numFmtId="0" fontId="0" fillId="2" borderId="0" xfId="0" applyFill="1"/>
    <xf numFmtId="37" fontId="17" fillId="2" borderId="4" xfId="0" applyNumberFormat="1" applyFont="1" applyFill="1" applyBorder="1" applyAlignment="1" applyProtection="1">
      <alignment vertical="center" wrapText="1"/>
    </xf>
    <xf numFmtId="0" fontId="17" fillId="2" borderId="4" xfId="0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 applyProtection="1">
      <alignment vertical="center" wrapText="1"/>
    </xf>
    <xf numFmtId="3" fontId="3" fillId="2" borderId="4" xfId="6" applyNumberFormat="1" applyFont="1" applyFill="1" applyBorder="1"/>
    <xf numFmtId="0" fontId="3" fillId="0" borderId="4" xfId="6" quotePrefix="1" applyNumberFormat="1" applyFont="1" applyFill="1" applyBorder="1"/>
    <xf numFmtId="0" fontId="3" fillId="2" borderId="4" xfId="6" applyFont="1" applyFill="1" applyBorder="1"/>
    <xf numFmtId="0" fontId="3" fillId="2" borderId="4" xfId="6" quotePrefix="1" applyNumberFormat="1" applyFont="1" applyFill="1" applyBorder="1"/>
    <xf numFmtId="0" fontId="3" fillId="2" borderId="4" xfId="6" applyNumberFormat="1" applyFont="1" applyFill="1" applyBorder="1"/>
    <xf numFmtId="37" fontId="19" fillId="0" borderId="4" xfId="4" applyNumberFormat="1" applyFont="1" applyBorder="1"/>
    <xf numFmtId="37" fontId="19" fillId="2" borderId="4" xfId="4" applyNumberFormat="1" applyFont="1" applyFill="1" applyBorder="1"/>
    <xf numFmtId="164" fontId="19" fillId="2" borderId="4" xfId="4" applyNumberFormat="1" applyFont="1" applyFill="1" applyBorder="1"/>
    <xf numFmtId="0" fontId="0" fillId="0" borderId="0" xfId="0" applyFill="1"/>
    <xf numFmtId="3" fontId="19" fillId="0" borderId="0" xfId="0" applyNumberFormat="1" applyFont="1" applyBorder="1" applyAlignment="1"/>
    <xf numFmtId="0" fontId="19" fillId="0" borderId="0" xfId="0" applyFont="1"/>
    <xf numFmtId="0" fontId="19" fillId="0" borderId="0" xfId="0" applyFont="1"/>
    <xf numFmtId="37" fontId="19" fillId="0" borderId="4" xfId="4" applyNumberFormat="1" applyFont="1" applyFill="1" applyBorder="1"/>
    <xf numFmtId="37" fontId="3" fillId="0" borderId="4" xfId="0" applyNumberFormat="1" applyFont="1" applyFill="1" applyBorder="1" applyAlignment="1" applyProtection="1">
      <alignment vertical="center" wrapText="1"/>
    </xf>
    <xf numFmtId="37" fontId="3" fillId="0" borderId="4" xfId="0" applyNumberFormat="1" applyFont="1" applyFill="1" applyBorder="1" applyAlignment="1" applyProtection="1">
      <alignment horizontal="right" vertical="center" wrapText="1"/>
    </xf>
    <xf numFmtId="0" fontId="3" fillId="2" borderId="4" xfId="0" quotePrefix="1" applyFont="1" applyFill="1" applyBorder="1"/>
    <xf numFmtId="3" fontId="19" fillId="0" borderId="4" xfId="4" applyNumberFormat="1" applyFont="1" applyBorder="1"/>
    <xf numFmtId="3" fontId="19" fillId="2" borderId="4" xfId="4" applyNumberFormat="1" applyFont="1" applyFill="1" applyBorder="1"/>
    <xf numFmtId="3" fontId="19" fillId="0" borderId="4" xfId="4" applyNumberFormat="1" applyFont="1" applyFill="1" applyBorder="1"/>
    <xf numFmtId="0" fontId="19" fillId="2" borderId="4" xfId="0" quotePrefix="1" applyNumberFormat="1" applyFont="1" applyFill="1" applyBorder="1"/>
    <xf numFmtId="37" fontId="19" fillId="2" borderId="4" xfId="0" applyNumberFormat="1" applyFont="1" applyFill="1" applyBorder="1" applyAlignment="1" applyProtection="1">
      <alignment vertical="center" wrapText="1"/>
    </xf>
    <xf numFmtId="14" fontId="21" fillId="0" borderId="0" xfId="0" applyNumberFormat="1" applyFont="1" applyAlignment="1">
      <alignment horizontal="left"/>
    </xf>
    <xf numFmtId="0" fontId="6" fillId="0" borderId="0" xfId="0" applyFont="1" applyBorder="1"/>
    <xf numFmtId="164" fontId="11" fillId="0" borderId="1" xfId="0" applyNumberFormat="1" applyFont="1" applyBorder="1"/>
    <xf numFmtId="0" fontId="13" fillId="0" borderId="1" xfId="0" applyFont="1" applyBorder="1"/>
    <xf numFmtId="0" fontId="9" fillId="0" borderId="0" xfId="0" applyFont="1" applyBorder="1"/>
    <xf numFmtId="0" fontId="10" fillId="2" borderId="1" xfId="2" applyFont="1" applyFill="1" applyBorder="1"/>
    <xf numFmtId="0" fontId="10" fillId="2" borderId="1" xfId="3" applyFont="1" applyFill="1" applyBorder="1"/>
    <xf numFmtId="0" fontId="10" fillId="2" borderId="0" xfId="1" applyFont="1" applyFill="1" applyBorder="1"/>
    <xf numFmtId="0" fontId="14" fillId="2" borderId="1" xfId="1" applyFont="1" applyFill="1" applyBorder="1"/>
    <xf numFmtId="0" fontId="7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44">
    <cellStyle name="Currency" xfId="4" builtinId="4"/>
    <cellStyle name="Currency 2" xfId="11" xr:uid="{00000000-0005-0000-0000-000001000000}"/>
    <cellStyle name="Currency 2 2" xfId="37" xr:uid="{00000000-0005-0000-0000-000002000000}"/>
    <cellStyle name="Currency 3" xfId="32" xr:uid="{00000000-0005-0000-0000-000003000000}"/>
    <cellStyle name="Currency 3 2" xfId="39" xr:uid="{00000000-0005-0000-0000-000004000000}"/>
    <cellStyle name="Currency 4" xfId="35" xr:uid="{00000000-0005-0000-0000-000005000000}"/>
    <cellStyle name="Currency 4 2" xfId="41" xr:uid="{00000000-0005-0000-0000-000006000000}"/>
    <cellStyle name="Currency 5" xfId="43" xr:uid="{00000000-0005-0000-0000-000007000000}"/>
    <cellStyle name="Normal" xfId="0" builtinId="0"/>
    <cellStyle name="Normal 10" xfId="15" xr:uid="{00000000-0005-0000-0000-000009000000}"/>
    <cellStyle name="Normal 11" xfId="16" xr:uid="{00000000-0005-0000-0000-00000A000000}"/>
    <cellStyle name="Normal 12" xfId="17" xr:uid="{00000000-0005-0000-0000-00000B000000}"/>
    <cellStyle name="Normal 13" xfId="18" xr:uid="{00000000-0005-0000-0000-00000C000000}"/>
    <cellStyle name="Normal 14" xfId="19" xr:uid="{00000000-0005-0000-0000-00000D000000}"/>
    <cellStyle name="Normal 15" xfId="20" xr:uid="{00000000-0005-0000-0000-00000E000000}"/>
    <cellStyle name="Normal 16" xfId="21" xr:uid="{00000000-0005-0000-0000-00000F000000}"/>
    <cellStyle name="Normal 17" xfId="22" xr:uid="{00000000-0005-0000-0000-000010000000}"/>
    <cellStyle name="Normal 18" xfId="14" xr:uid="{00000000-0005-0000-0000-000011000000}"/>
    <cellStyle name="Normal 19" xfId="23" xr:uid="{00000000-0005-0000-0000-000012000000}"/>
    <cellStyle name="Normal 2" xfId="6" xr:uid="{00000000-0005-0000-0000-000013000000}"/>
    <cellStyle name="Normal 20" xfId="24" xr:uid="{00000000-0005-0000-0000-000014000000}"/>
    <cellStyle name="Normal 21" xfId="25" xr:uid="{00000000-0005-0000-0000-000015000000}"/>
    <cellStyle name="Normal 22" xfId="26" xr:uid="{00000000-0005-0000-0000-000016000000}"/>
    <cellStyle name="Normal 23" xfId="27" xr:uid="{00000000-0005-0000-0000-000017000000}"/>
    <cellStyle name="Normal 24" xfId="2" xr:uid="{00000000-0005-0000-0000-000018000000}"/>
    <cellStyle name="Normal 25" xfId="3" xr:uid="{00000000-0005-0000-0000-000019000000}"/>
    <cellStyle name="Normal 26" xfId="1" xr:uid="{00000000-0005-0000-0000-00001A000000}"/>
    <cellStyle name="Normal 27" xfId="28" xr:uid="{00000000-0005-0000-0000-00001B000000}"/>
    <cellStyle name="Normal 28" xfId="29" xr:uid="{00000000-0005-0000-0000-00001C000000}"/>
    <cellStyle name="Normal 29" xfId="34" xr:uid="{00000000-0005-0000-0000-00001D000000}"/>
    <cellStyle name="Normal 3" xfId="7" xr:uid="{00000000-0005-0000-0000-00001E000000}"/>
    <cellStyle name="Normal 30" xfId="33" xr:uid="{00000000-0005-0000-0000-00001F000000}"/>
    <cellStyle name="Normal 4" xfId="8" xr:uid="{00000000-0005-0000-0000-000020000000}"/>
    <cellStyle name="Normal 5" xfId="9" xr:uid="{00000000-0005-0000-0000-000021000000}"/>
    <cellStyle name="Normal 5 2" xfId="30" xr:uid="{00000000-0005-0000-0000-000022000000}"/>
    <cellStyle name="Normal 5 3" xfId="36" xr:uid="{00000000-0005-0000-0000-000023000000}"/>
    <cellStyle name="Normal 6" xfId="10" xr:uid="{00000000-0005-0000-0000-000024000000}"/>
    <cellStyle name="Normal 6 2" xfId="31" xr:uid="{00000000-0005-0000-0000-000025000000}"/>
    <cellStyle name="Normal 6 3" xfId="38" xr:uid="{00000000-0005-0000-0000-000026000000}"/>
    <cellStyle name="Normal 7" xfId="5" xr:uid="{00000000-0005-0000-0000-000027000000}"/>
    <cellStyle name="Normal 7 2" xfId="40" xr:uid="{00000000-0005-0000-0000-000028000000}"/>
    <cellStyle name="Normal 8" xfId="12" xr:uid="{00000000-0005-0000-0000-000029000000}"/>
    <cellStyle name="Normal 8 2" xfId="42" xr:uid="{00000000-0005-0000-0000-00002A000000}"/>
    <cellStyle name="Normal 9" xfId="13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82"/>
  <sheetViews>
    <sheetView tabSelected="1" workbookViewId="0">
      <pane xSplit="2" ySplit="8" topLeftCell="C9" activePane="bottomRight" state="frozen"/>
      <selection pane="topRight" activeCell="D1" sqref="D1"/>
      <selection pane="bottomLeft" activeCell="A9" sqref="A9"/>
      <selection pane="bottomRight"/>
    </sheetView>
  </sheetViews>
  <sheetFormatPr defaultRowHeight="15" x14ac:dyDescent="0.25"/>
  <cols>
    <col min="1" max="1" width="9.140625" bestFit="1" customWidth="1"/>
    <col min="2" max="2" width="26.5703125" customWidth="1"/>
    <col min="3" max="3" width="19.5703125" customWidth="1"/>
    <col min="4" max="4" width="20.28515625" customWidth="1"/>
    <col min="5" max="5" width="19.42578125" bestFit="1" customWidth="1"/>
    <col min="6" max="6" width="32.7109375" bestFit="1" customWidth="1"/>
    <col min="7" max="7" width="14.28515625" customWidth="1"/>
    <col min="8" max="9" width="16.7109375" customWidth="1"/>
    <col min="10" max="11" width="14.28515625" customWidth="1"/>
    <col min="12" max="13" width="17.28515625" customWidth="1"/>
    <col min="14" max="14" width="14.42578125" customWidth="1"/>
    <col min="15" max="16" width="15.28515625" customWidth="1"/>
    <col min="17" max="17" width="14.5703125" customWidth="1"/>
    <col min="18" max="18" width="12.7109375" customWidth="1"/>
    <col min="19" max="19" width="14.7109375" customWidth="1"/>
    <col min="20" max="20" width="12.42578125" bestFit="1" customWidth="1"/>
    <col min="21" max="21" width="10.7109375" customWidth="1"/>
    <col min="22" max="23" width="12.5703125" customWidth="1"/>
    <col min="24" max="24" width="21" customWidth="1"/>
    <col min="25" max="25" width="14.5703125" customWidth="1"/>
    <col min="26" max="26" width="18.7109375" customWidth="1"/>
    <col min="27" max="27" width="16.28515625" customWidth="1"/>
    <col min="28" max="28" width="14.28515625" customWidth="1"/>
    <col min="29" max="29" width="15.42578125" customWidth="1"/>
    <col min="30" max="30" width="14.28515625" customWidth="1"/>
    <col min="31" max="32" width="15.7109375" customWidth="1"/>
    <col min="33" max="33" width="12.5703125" customWidth="1"/>
    <col min="34" max="34" width="16.28515625" customWidth="1"/>
    <col min="35" max="35" width="14.42578125" customWidth="1"/>
    <col min="36" max="36" width="9.7109375" customWidth="1"/>
    <col min="37" max="37" width="11.28515625" bestFit="1" customWidth="1"/>
    <col min="38" max="38" width="11.7109375" customWidth="1"/>
    <col min="39" max="39" width="12" customWidth="1"/>
    <col min="40" max="40" width="10.28515625" bestFit="1" customWidth="1"/>
    <col min="41" max="41" width="13.5703125" customWidth="1"/>
    <col min="42" max="42" width="12.28515625" customWidth="1"/>
    <col min="43" max="43" width="12.7109375" customWidth="1"/>
    <col min="44" max="44" width="11.7109375" customWidth="1"/>
    <col min="45" max="45" width="12.28515625" customWidth="1"/>
    <col min="46" max="47" width="13" customWidth="1"/>
    <col min="48" max="48" width="21.85546875" customWidth="1"/>
    <col min="49" max="52" width="13.28515625" customWidth="1"/>
    <col min="53" max="53" width="24" customWidth="1"/>
    <col min="54" max="55" width="15.42578125" customWidth="1"/>
    <col min="56" max="57" width="10.7109375" customWidth="1"/>
    <col min="58" max="58" width="14.5703125" customWidth="1"/>
    <col min="59" max="59" width="13" customWidth="1"/>
    <col min="60" max="60" width="10.28515625" customWidth="1"/>
    <col min="61" max="61" width="9" bestFit="1" customWidth="1"/>
    <col min="62" max="62" width="11" customWidth="1"/>
    <col min="63" max="63" width="13" customWidth="1"/>
    <col min="64" max="64" width="14.42578125" customWidth="1"/>
    <col min="65" max="66" width="9" bestFit="1" customWidth="1"/>
    <col min="67" max="67" width="16.28515625" customWidth="1"/>
    <col min="68" max="68" width="12.5703125" customWidth="1"/>
    <col min="69" max="69" width="13" customWidth="1"/>
    <col min="70" max="70" width="11.7109375" customWidth="1"/>
    <col min="71" max="71" width="13.7109375" customWidth="1"/>
    <col min="72" max="72" width="13.28515625" customWidth="1"/>
    <col min="73" max="73" width="14.28515625" customWidth="1"/>
    <col min="74" max="74" width="12" customWidth="1"/>
    <col min="75" max="75" width="12.7109375" customWidth="1"/>
    <col min="76" max="76" width="14.28515625" customWidth="1"/>
    <col min="77" max="77" width="11.28515625" customWidth="1"/>
    <col min="78" max="79" width="9.28515625" customWidth="1"/>
    <col min="80" max="80" width="13.7109375" customWidth="1"/>
    <col min="81" max="81" width="11.7109375" customWidth="1"/>
    <col min="82" max="83" width="9" bestFit="1" customWidth="1"/>
    <col min="84" max="84" width="10.5703125" customWidth="1"/>
  </cols>
  <sheetData>
    <row r="1" spans="1:84" ht="15.4" customHeight="1" x14ac:dyDescent="0.25">
      <c r="A1" s="1" t="s">
        <v>563</v>
      </c>
      <c r="Z1" s="2"/>
      <c r="AA1" s="3"/>
      <c r="BA1" s="84"/>
      <c r="BB1" s="4"/>
      <c r="BC1" s="4"/>
      <c r="BF1" s="4"/>
      <c r="BG1" s="4"/>
      <c r="BL1" s="4"/>
      <c r="BY1" s="4"/>
      <c r="BZ1" s="4"/>
      <c r="CA1" s="4"/>
      <c r="CB1" s="5"/>
      <c r="CC1" s="5"/>
      <c r="CD1" s="5"/>
      <c r="CE1" s="5"/>
      <c r="CF1" s="5"/>
    </row>
    <row r="2" spans="1:84" ht="15.75" x14ac:dyDescent="0.25">
      <c r="A2" s="8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3"/>
      <c r="CB2" s="6"/>
      <c r="CC2" s="6"/>
      <c r="CD2" s="6"/>
      <c r="CE2" s="6"/>
      <c r="CF2" s="6"/>
    </row>
    <row r="3" spans="1:84" x14ac:dyDescent="0.25">
      <c r="A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78"/>
      <c r="AW3" s="6"/>
      <c r="AX3" s="6"/>
      <c r="AY3" s="6"/>
      <c r="AZ3" s="6"/>
      <c r="BA3" s="75"/>
      <c r="BB3" s="6"/>
      <c r="BC3" s="6"/>
      <c r="BD3" s="6"/>
      <c r="BE3" s="6"/>
      <c r="BF3" s="6"/>
      <c r="BG3" s="6"/>
      <c r="BH3" s="6"/>
      <c r="BI3" s="6"/>
      <c r="BJ3" s="81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7"/>
      <c r="CC3" s="7"/>
      <c r="CD3" s="7"/>
      <c r="CE3" s="7"/>
      <c r="CF3" s="7"/>
    </row>
    <row r="4" spans="1:84" x14ac:dyDescent="0.25">
      <c r="A4" s="74">
        <v>44690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9"/>
      <c r="Z4" s="76"/>
      <c r="AA4" s="9"/>
      <c r="AB4" s="9"/>
      <c r="AC4" s="9"/>
      <c r="AD4" s="9"/>
      <c r="AE4" s="9"/>
      <c r="AF4" s="7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80"/>
      <c r="AZ4" s="9"/>
      <c r="BA4" s="77"/>
      <c r="BB4" s="9"/>
      <c r="BC4" s="9"/>
      <c r="BD4" s="9"/>
      <c r="BE4" s="9"/>
      <c r="BF4" s="9"/>
      <c r="BG4" s="9"/>
      <c r="BH4" s="9"/>
      <c r="BI4" s="9"/>
      <c r="BJ4" s="82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87" t="s">
        <v>0</v>
      </c>
      <c r="CC4" s="88"/>
      <c r="CD4" s="88"/>
      <c r="CE4" s="88"/>
      <c r="CF4" s="89"/>
    </row>
    <row r="5" spans="1:84" ht="51.75" x14ac:dyDescent="0.25">
      <c r="A5" s="11" t="s">
        <v>1</v>
      </c>
      <c r="B5" s="12" t="s">
        <v>2</v>
      </c>
      <c r="C5" s="12" t="s">
        <v>3</v>
      </c>
      <c r="D5" s="11" t="s">
        <v>4</v>
      </c>
      <c r="E5" s="12" t="s">
        <v>5</v>
      </c>
      <c r="F5" s="12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4" t="s">
        <v>11</v>
      </c>
      <c r="L5" s="12" t="s">
        <v>12</v>
      </c>
      <c r="M5" s="13" t="s">
        <v>13</v>
      </c>
      <c r="N5" s="12" t="s">
        <v>14</v>
      </c>
      <c r="O5" s="12" t="s">
        <v>15</v>
      </c>
      <c r="P5" s="12" t="s">
        <v>16</v>
      </c>
      <c r="Q5" s="12" t="s">
        <v>17</v>
      </c>
      <c r="R5" s="12" t="s">
        <v>18</v>
      </c>
      <c r="S5" s="12" t="s">
        <v>19</v>
      </c>
      <c r="T5" s="12" t="s">
        <v>20</v>
      </c>
      <c r="U5" s="12" t="s">
        <v>21</v>
      </c>
      <c r="V5" s="12" t="s">
        <v>22</v>
      </c>
      <c r="W5" s="12" t="s">
        <v>23</v>
      </c>
      <c r="X5" s="14" t="s">
        <v>24</v>
      </c>
      <c r="Y5" s="15" t="s">
        <v>25</v>
      </c>
      <c r="Z5" s="16" t="s">
        <v>26</v>
      </c>
      <c r="AA5" s="12" t="s">
        <v>27</v>
      </c>
      <c r="AB5" s="12" t="s">
        <v>28</v>
      </c>
      <c r="AC5" s="12" t="s">
        <v>29</v>
      </c>
      <c r="AD5" s="17" t="s">
        <v>30</v>
      </c>
      <c r="AE5" s="17" t="s">
        <v>31</v>
      </c>
      <c r="AF5" s="18" t="s">
        <v>32</v>
      </c>
      <c r="AG5" s="12" t="s">
        <v>33</v>
      </c>
      <c r="AH5" s="12" t="s">
        <v>34</v>
      </c>
      <c r="AI5" s="12" t="s">
        <v>35</v>
      </c>
      <c r="AJ5" s="12" t="s">
        <v>36</v>
      </c>
      <c r="AK5" s="12" t="s">
        <v>37</v>
      </c>
      <c r="AL5" s="12" t="s">
        <v>38</v>
      </c>
      <c r="AM5" s="12" t="s">
        <v>39</v>
      </c>
      <c r="AN5" s="12" t="s">
        <v>40</v>
      </c>
      <c r="AO5" s="12" t="s">
        <v>41</v>
      </c>
      <c r="AP5" s="12" t="s">
        <v>42</v>
      </c>
      <c r="AQ5" s="12" t="s">
        <v>43</v>
      </c>
      <c r="AR5" s="12" t="s">
        <v>44</v>
      </c>
      <c r="AS5" s="12" t="s">
        <v>45</v>
      </c>
      <c r="AT5" s="12" t="s">
        <v>46</v>
      </c>
      <c r="AU5" s="12" t="s">
        <v>47</v>
      </c>
      <c r="AV5" s="14" t="s">
        <v>48</v>
      </c>
      <c r="AW5" s="15" t="s">
        <v>49</v>
      </c>
      <c r="AX5" s="12" t="s">
        <v>50</v>
      </c>
      <c r="AY5" s="19" t="s">
        <v>51</v>
      </c>
      <c r="AZ5" s="12" t="s">
        <v>544</v>
      </c>
      <c r="BA5" s="16" t="s">
        <v>52</v>
      </c>
      <c r="BB5" s="15" t="s">
        <v>53</v>
      </c>
      <c r="BC5" s="15" t="s">
        <v>54</v>
      </c>
      <c r="BD5" s="15" t="s">
        <v>55</v>
      </c>
      <c r="BE5" s="12" t="s">
        <v>56</v>
      </c>
      <c r="BF5" s="12" t="s">
        <v>57</v>
      </c>
      <c r="BG5" s="12" t="s">
        <v>58</v>
      </c>
      <c r="BH5" s="12" t="s">
        <v>59</v>
      </c>
      <c r="BI5" s="17" t="s">
        <v>60</v>
      </c>
      <c r="BJ5" s="20" t="s">
        <v>61</v>
      </c>
      <c r="BK5" s="12" t="s">
        <v>62</v>
      </c>
      <c r="BL5" s="12" t="s">
        <v>564</v>
      </c>
      <c r="BM5" s="12" t="s">
        <v>63</v>
      </c>
      <c r="BN5" s="12" t="s">
        <v>64</v>
      </c>
      <c r="BO5" s="12" t="s">
        <v>65</v>
      </c>
      <c r="BP5" s="12" t="s">
        <v>66</v>
      </c>
      <c r="BQ5" s="12" t="s">
        <v>67</v>
      </c>
      <c r="BR5" s="12" t="s">
        <v>68</v>
      </c>
      <c r="BS5" s="12" t="s">
        <v>69</v>
      </c>
      <c r="BT5" s="12" t="s">
        <v>70</v>
      </c>
      <c r="BU5" s="12" t="s">
        <v>71</v>
      </c>
      <c r="BV5" s="12" t="s">
        <v>72</v>
      </c>
      <c r="BW5" s="12" t="s">
        <v>73</v>
      </c>
      <c r="BX5" s="12" t="s">
        <v>74</v>
      </c>
      <c r="BY5" s="12" t="s">
        <v>565</v>
      </c>
      <c r="BZ5" s="12" t="s">
        <v>75</v>
      </c>
      <c r="CA5" s="12" t="s">
        <v>554</v>
      </c>
      <c r="CB5" s="11" t="s">
        <v>76</v>
      </c>
      <c r="CC5" s="11" t="s">
        <v>77</v>
      </c>
      <c r="CD5" s="11" t="s">
        <v>78</v>
      </c>
      <c r="CE5" s="21">
        <v>0</v>
      </c>
      <c r="CF5" s="12" t="s">
        <v>79</v>
      </c>
    </row>
    <row r="6" spans="1:84" ht="15.75" x14ac:dyDescent="0.25">
      <c r="A6" s="22"/>
      <c r="B6" s="23" t="s">
        <v>80</v>
      </c>
      <c r="C6" s="24"/>
      <c r="D6" s="24"/>
      <c r="E6" s="24"/>
      <c r="F6" s="25"/>
      <c r="G6" s="26">
        <f t="shared" ref="G6:Y6" si="0">SUM(G9:G178)</f>
        <v>5029174187.1030016</v>
      </c>
      <c r="H6" s="48">
        <f t="shared" si="0"/>
        <v>6808422.9199999981</v>
      </c>
      <c r="I6" s="48">
        <f t="shared" si="0"/>
        <v>128040236.35299997</v>
      </c>
      <c r="J6" s="26">
        <f t="shared" si="0"/>
        <v>1018427.8400000001</v>
      </c>
      <c r="K6" s="26">
        <f t="shared" si="0"/>
        <v>1043435.1</v>
      </c>
      <c r="L6" s="26">
        <f t="shared" si="0"/>
        <v>5169309269.3159981</v>
      </c>
      <c r="M6" s="26">
        <f t="shared" si="0"/>
        <v>11298094.199783642</v>
      </c>
      <c r="N6" s="26">
        <f t="shared" si="0"/>
        <v>919846691.33000016</v>
      </c>
      <c r="O6" s="26">
        <f t="shared" si="0"/>
        <v>470081420.76999986</v>
      </c>
      <c r="P6" s="26">
        <f t="shared" si="0"/>
        <v>1323880637.2600005</v>
      </c>
      <c r="Q6" s="26">
        <f t="shared" si="0"/>
        <v>5626761.6500000004</v>
      </c>
      <c r="R6" s="26">
        <f t="shared" si="0"/>
        <v>297781020.09999996</v>
      </c>
      <c r="S6" s="26">
        <f t="shared" si="0"/>
        <v>1246647345.5429995</v>
      </c>
      <c r="T6" s="26">
        <f t="shared" si="0"/>
        <v>425045463.53999984</v>
      </c>
      <c r="U6" s="26">
        <f t="shared" si="0"/>
        <v>18901.91</v>
      </c>
      <c r="V6" s="26">
        <f t="shared" si="0"/>
        <v>679391.35000000009</v>
      </c>
      <c r="W6" s="26">
        <f t="shared" si="0"/>
        <v>182688238.78999993</v>
      </c>
      <c r="X6" s="26">
        <f t="shared" si="0"/>
        <v>378901262.80900031</v>
      </c>
      <c r="Y6" s="26">
        <f t="shared" si="0"/>
        <v>5251197137.0519981</v>
      </c>
      <c r="Z6" s="27" t="s">
        <v>81</v>
      </c>
      <c r="AA6" s="26">
        <f t="shared" ref="AA6:AX6" si="1">SUM(AA9:AA178)</f>
        <v>369452677.95899993</v>
      </c>
      <c r="AB6" s="26">
        <f t="shared" si="1"/>
        <v>0</v>
      </c>
      <c r="AC6" s="26">
        <f t="shared" si="1"/>
        <v>0</v>
      </c>
      <c r="AD6" s="26">
        <f t="shared" si="1"/>
        <v>72863.040000000736</v>
      </c>
      <c r="AE6" s="26">
        <f t="shared" si="1"/>
        <v>21628.149999999998</v>
      </c>
      <c r="AF6" s="26">
        <f t="shared" si="1"/>
        <v>94491.190000000672</v>
      </c>
      <c r="AG6" s="26">
        <f t="shared" si="1"/>
        <v>168000052.37999997</v>
      </c>
      <c r="AH6" s="26">
        <f t="shared" si="1"/>
        <v>13113413.532000009</v>
      </c>
      <c r="AI6" s="26">
        <f t="shared" si="1"/>
        <v>40838598.289999954</v>
      </c>
      <c r="AJ6" s="26">
        <f t="shared" si="1"/>
        <v>295984.21000000002</v>
      </c>
      <c r="AK6" s="26">
        <f t="shared" si="1"/>
        <v>24663806.540000007</v>
      </c>
      <c r="AL6" s="26">
        <f t="shared" si="1"/>
        <v>3267106.2600000007</v>
      </c>
      <c r="AM6" s="26">
        <f t="shared" si="1"/>
        <v>14157623.873999992</v>
      </c>
      <c r="AN6" s="26">
        <f t="shared" si="1"/>
        <v>1784309</v>
      </c>
      <c r="AO6" s="26">
        <f t="shared" si="1"/>
        <v>1297536.9999999998</v>
      </c>
      <c r="AP6" s="26">
        <f t="shared" si="1"/>
        <v>1982525.0399999996</v>
      </c>
      <c r="AQ6" s="26">
        <f t="shared" si="1"/>
        <v>7985879.3599999985</v>
      </c>
      <c r="AR6" s="26">
        <f t="shared" si="1"/>
        <v>1085902.4900000002</v>
      </c>
      <c r="AS6" s="26">
        <f t="shared" si="1"/>
        <v>102263.85999999999</v>
      </c>
      <c r="AT6" s="26">
        <f t="shared" si="1"/>
        <v>3196689.4000000008</v>
      </c>
      <c r="AU6" s="26">
        <f t="shared" si="1"/>
        <v>5071245.8800000018</v>
      </c>
      <c r="AV6" s="26">
        <f t="shared" si="1"/>
        <v>12377228.500000004</v>
      </c>
      <c r="AW6" s="26">
        <f t="shared" si="1"/>
        <v>299220192.61599988</v>
      </c>
      <c r="AX6" s="26">
        <f t="shared" si="1"/>
        <v>1207506.1300000001</v>
      </c>
      <c r="AY6" s="26"/>
      <c r="AZ6" s="26">
        <f>SUM(AZ9:AZ178)</f>
        <v>4602.8100000000004</v>
      </c>
      <c r="BA6" s="27" t="s">
        <v>81</v>
      </c>
      <c r="BB6" s="26">
        <f t="shared" ref="BB6:CF6" si="2">SUM(BB9:BB178)</f>
        <v>78380960.729999959</v>
      </c>
      <c r="BC6" s="26">
        <f t="shared" si="2"/>
        <v>341098766.44300014</v>
      </c>
      <c r="BD6" s="26">
        <f t="shared" si="2"/>
        <v>39717789.270000003</v>
      </c>
      <c r="BE6" s="26">
        <f t="shared" si="2"/>
        <v>398.91000000123989</v>
      </c>
      <c r="BF6" s="26">
        <f t="shared" si="2"/>
        <v>179336167.78800014</v>
      </c>
      <c r="BG6" s="26">
        <f t="shared" si="2"/>
        <v>105132725.99399999</v>
      </c>
      <c r="BH6" s="26">
        <f t="shared" si="2"/>
        <v>0</v>
      </c>
      <c r="BI6" s="26">
        <f t="shared" si="2"/>
        <v>0</v>
      </c>
      <c r="BJ6" s="26">
        <f t="shared" si="2"/>
        <v>0</v>
      </c>
      <c r="BK6" s="26">
        <f t="shared" si="2"/>
        <v>0</v>
      </c>
      <c r="BL6" s="28">
        <f t="shared" si="2"/>
        <v>596194</v>
      </c>
      <c r="BM6" s="28">
        <f t="shared" si="2"/>
        <v>102786</v>
      </c>
      <c r="BN6" s="28">
        <f t="shared" si="2"/>
        <v>2858</v>
      </c>
      <c r="BO6" s="28">
        <f t="shared" si="2"/>
        <v>-1934</v>
      </c>
      <c r="BP6" s="28">
        <f t="shared" si="2"/>
        <v>-2812</v>
      </c>
      <c r="BQ6" s="28">
        <f t="shared" si="2"/>
        <v>-10097</v>
      </c>
      <c r="BR6" s="28">
        <f t="shared" si="2"/>
        <v>-24307</v>
      </c>
      <c r="BS6" s="28">
        <f t="shared" si="2"/>
        <v>-51594</v>
      </c>
      <c r="BT6" s="28">
        <f t="shared" si="2"/>
        <v>544</v>
      </c>
      <c r="BU6" s="28">
        <f t="shared" si="2"/>
        <v>-464</v>
      </c>
      <c r="BV6" s="28">
        <f t="shared" si="2"/>
        <v>3667</v>
      </c>
      <c r="BW6" s="28">
        <f t="shared" si="2"/>
        <v>-98192</v>
      </c>
      <c r="BX6" s="28">
        <f t="shared" si="2"/>
        <v>-526</v>
      </c>
      <c r="BY6" s="28">
        <f t="shared" si="2"/>
        <v>516186</v>
      </c>
      <c r="BZ6" s="47">
        <f t="shared" si="2"/>
        <v>3309</v>
      </c>
      <c r="CA6" s="47">
        <f t="shared" si="2"/>
        <v>8971</v>
      </c>
      <c r="CB6" s="47">
        <f t="shared" si="2"/>
        <v>28087</v>
      </c>
      <c r="CC6" s="47">
        <f t="shared" si="2"/>
        <v>8292</v>
      </c>
      <c r="CD6" s="28">
        <f t="shared" si="2"/>
        <v>50019</v>
      </c>
      <c r="CE6" s="28">
        <f t="shared" si="2"/>
        <v>9784</v>
      </c>
      <c r="CF6" s="28">
        <f t="shared" si="2"/>
        <v>1436</v>
      </c>
    </row>
    <row r="7" spans="1:84" ht="31.5" x14ac:dyDescent="0.25">
      <c r="A7" s="22"/>
      <c r="B7" s="29" t="s">
        <v>82</v>
      </c>
      <c r="C7" s="30"/>
      <c r="D7" s="30"/>
      <c r="E7" s="30"/>
      <c r="F7" s="25"/>
      <c r="G7" s="26">
        <f t="shared" ref="G7:AX7" si="3">AVERAGE(G9:G178)</f>
        <v>29583377.571194127</v>
      </c>
      <c r="H7" s="26">
        <f t="shared" si="3"/>
        <v>40049.54658823528</v>
      </c>
      <c r="I7" s="26">
        <f t="shared" si="3"/>
        <v>753177.86089999985</v>
      </c>
      <c r="J7" s="26">
        <f t="shared" si="3"/>
        <v>5990.7520000000004</v>
      </c>
      <c r="K7" s="26">
        <f t="shared" si="3"/>
        <v>6137.8535294117646</v>
      </c>
      <c r="L7" s="26">
        <f t="shared" si="3"/>
        <v>30407701.584211752</v>
      </c>
      <c r="M7" s="26">
        <f t="shared" si="3"/>
        <v>66459.377645786124</v>
      </c>
      <c r="N7" s="26">
        <f t="shared" si="3"/>
        <v>5410862.8901764713</v>
      </c>
      <c r="O7" s="26">
        <f t="shared" si="3"/>
        <v>2765184.8280588225</v>
      </c>
      <c r="P7" s="26">
        <f t="shared" si="3"/>
        <v>7787533.1603529435</v>
      </c>
      <c r="Q7" s="26">
        <f t="shared" si="3"/>
        <v>33098.597941176471</v>
      </c>
      <c r="R7" s="26">
        <f t="shared" si="3"/>
        <v>1751653.0594117646</v>
      </c>
      <c r="S7" s="26">
        <f t="shared" si="3"/>
        <v>7333219.6796647031</v>
      </c>
      <c r="T7" s="26">
        <f t="shared" si="3"/>
        <v>2500267.4325882345</v>
      </c>
      <c r="U7" s="26">
        <f t="shared" si="3"/>
        <v>111.18770588235294</v>
      </c>
      <c r="V7" s="26">
        <f t="shared" si="3"/>
        <v>3996.4197058823534</v>
      </c>
      <c r="W7" s="26">
        <f t="shared" si="3"/>
        <v>1074636.6987647056</v>
      </c>
      <c r="X7" s="26">
        <f t="shared" si="3"/>
        <v>2228830.957700002</v>
      </c>
      <c r="Y7" s="26">
        <f t="shared" si="3"/>
        <v>30889394.923835285</v>
      </c>
      <c r="Z7" s="31">
        <f t="shared" si="3"/>
        <v>7.9517977906386483E-2</v>
      </c>
      <c r="AA7" s="26">
        <f t="shared" si="3"/>
        <v>2173251.0468176468</v>
      </c>
      <c r="AB7" s="26">
        <f t="shared" si="3"/>
        <v>0</v>
      </c>
      <c r="AC7" s="26">
        <f t="shared" si="3"/>
        <v>0</v>
      </c>
      <c r="AD7" s="26">
        <f t="shared" si="3"/>
        <v>431.14224852071442</v>
      </c>
      <c r="AE7" s="26">
        <f t="shared" si="3"/>
        <v>127.22441176470586</v>
      </c>
      <c r="AF7" s="26">
        <f t="shared" si="3"/>
        <v>555.83052941176868</v>
      </c>
      <c r="AG7" s="26">
        <f t="shared" si="3"/>
        <v>988235.60223529395</v>
      </c>
      <c r="AH7" s="26">
        <f t="shared" si="3"/>
        <v>77137.72665882358</v>
      </c>
      <c r="AI7" s="26">
        <f t="shared" si="3"/>
        <v>240227.0487647056</v>
      </c>
      <c r="AJ7" s="26">
        <f t="shared" si="3"/>
        <v>1741.0835882352942</v>
      </c>
      <c r="AK7" s="26">
        <f t="shared" si="3"/>
        <v>145081.2149411765</v>
      </c>
      <c r="AL7" s="26">
        <f t="shared" si="3"/>
        <v>19218.272117647062</v>
      </c>
      <c r="AM7" s="26">
        <f t="shared" si="3"/>
        <v>83280.140435294074</v>
      </c>
      <c r="AN7" s="26">
        <f t="shared" si="3"/>
        <v>10495.935294117648</v>
      </c>
      <c r="AO7" s="26">
        <f t="shared" si="3"/>
        <v>7632.5705882352931</v>
      </c>
      <c r="AP7" s="26">
        <f t="shared" si="3"/>
        <v>11661.911999999997</v>
      </c>
      <c r="AQ7" s="26">
        <f t="shared" si="3"/>
        <v>46975.760941176464</v>
      </c>
      <c r="AR7" s="26">
        <f t="shared" si="3"/>
        <v>6387.661705882354</v>
      </c>
      <c r="AS7" s="26">
        <f t="shared" si="3"/>
        <v>601.55211764705871</v>
      </c>
      <c r="AT7" s="26">
        <f t="shared" si="3"/>
        <v>18804.05529411765</v>
      </c>
      <c r="AU7" s="26">
        <f t="shared" si="3"/>
        <v>29830.858117647069</v>
      </c>
      <c r="AV7" s="26">
        <f t="shared" si="3"/>
        <v>72807.226470588255</v>
      </c>
      <c r="AW7" s="26">
        <f t="shared" si="3"/>
        <v>1760118.7800941169</v>
      </c>
      <c r="AX7" s="26">
        <f t="shared" si="3"/>
        <v>7102.9772352941181</v>
      </c>
      <c r="AY7" s="31">
        <f>AX7/AW7</f>
        <v>4.0355101687593537E-3</v>
      </c>
      <c r="AZ7" s="26">
        <f t="shared" ref="AZ7:CF7" si="4">AVERAGE(AZ9:AZ178)</f>
        <v>27.075352941176472</v>
      </c>
      <c r="BA7" s="31">
        <f t="shared" si="4"/>
        <v>8.0364524905934376E-2</v>
      </c>
      <c r="BB7" s="26">
        <f t="shared" si="4"/>
        <v>461064.47488235269</v>
      </c>
      <c r="BC7" s="26">
        <f t="shared" si="4"/>
        <v>2006463.3320176478</v>
      </c>
      <c r="BD7" s="26">
        <f t="shared" si="4"/>
        <v>233634.05452941178</v>
      </c>
      <c r="BE7" s="26">
        <f t="shared" si="4"/>
        <v>2.3465294117719995</v>
      </c>
      <c r="BF7" s="26">
        <f t="shared" si="4"/>
        <v>1054918.6340470596</v>
      </c>
      <c r="BG7" s="26">
        <f t="shared" si="4"/>
        <v>618427.79996470583</v>
      </c>
      <c r="BH7" s="26">
        <f t="shared" si="4"/>
        <v>0</v>
      </c>
      <c r="BI7" s="26">
        <f t="shared" si="4"/>
        <v>0</v>
      </c>
      <c r="BJ7" s="26">
        <f t="shared" si="4"/>
        <v>0</v>
      </c>
      <c r="BK7" s="26">
        <f t="shared" si="4"/>
        <v>0</v>
      </c>
      <c r="BL7" s="28">
        <f t="shared" si="4"/>
        <v>3507.0235294117647</v>
      </c>
      <c r="BM7" s="28">
        <f t="shared" si="4"/>
        <v>604.62352941176471</v>
      </c>
      <c r="BN7" s="28">
        <f t="shared" si="4"/>
        <v>16.811764705882354</v>
      </c>
      <c r="BO7" s="28">
        <f t="shared" si="4"/>
        <v>-11.376470588235295</v>
      </c>
      <c r="BP7" s="28">
        <f t="shared" si="4"/>
        <v>-16.541176470588237</v>
      </c>
      <c r="BQ7" s="28">
        <f t="shared" si="4"/>
        <v>-59.39411764705882</v>
      </c>
      <c r="BR7" s="28">
        <f t="shared" si="4"/>
        <v>-142.98235294117646</v>
      </c>
      <c r="BS7" s="28">
        <f t="shared" si="4"/>
        <v>-303.49411764705883</v>
      </c>
      <c r="BT7" s="28">
        <f t="shared" si="4"/>
        <v>3.2</v>
      </c>
      <c r="BU7" s="28">
        <f t="shared" si="4"/>
        <v>-2.7294117647058824</v>
      </c>
      <c r="BV7" s="28">
        <f t="shared" si="4"/>
        <v>21.570588235294117</v>
      </c>
      <c r="BW7" s="28">
        <f t="shared" si="4"/>
        <v>-577.6</v>
      </c>
      <c r="BX7" s="28">
        <f t="shared" si="4"/>
        <v>-3.0941176470588236</v>
      </c>
      <c r="BY7" s="28">
        <f t="shared" si="4"/>
        <v>3036.3882352941177</v>
      </c>
      <c r="BZ7" s="28">
        <f t="shared" si="4"/>
        <v>19.464705882352941</v>
      </c>
      <c r="CA7" s="28">
        <f t="shared" si="4"/>
        <v>52.77058823529412</v>
      </c>
      <c r="CB7" s="28">
        <f t="shared" si="4"/>
        <v>165.21764705882353</v>
      </c>
      <c r="CC7" s="28">
        <f t="shared" si="4"/>
        <v>48.776470588235291</v>
      </c>
      <c r="CD7" s="28">
        <f t="shared" si="4"/>
        <v>294.2294117647059</v>
      </c>
      <c r="CE7" s="28">
        <f t="shared" si="4"/>
        <v>57.55294117647059</v>
      </c>
      <c r="CF7" s="28">
        <f t="shared" si="4"/>
        <v>8.4970414201183431</v>
      </c>
    </row>
    <row r="8" spans="1:84" x14ac:dyDescent="0.25">
      <c r="A8" s="40"/>
      <c r="B8" s="40">
        <f>COUNTA(B9:B178)</f>
        <v>170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</row>
    <row r="9" spans="1:84" s="61" customFormat="1" ht="15.75" x14ac:dyDescent="0.25">
      <c r="A9" s="32">
        <v>1</v>
      </c>
      <c r="B9" s="33" t="s">
        <v>83</v>
      </c>
      <c r="C9" s="54" t="s">
        <v>84</v>
      </c>
      <c r="D9" s="34" t="s">
        <v>85</v>
      </c>
      <c r="E9" s="35" t="s">
        <v>86</v>
      </c>
      <c r="F9" s="34" t="s">
        <v>87</v>
      </c>
      <c r="G9" s="69">
        <v>22770342.670000002</v>
      </c>
      <c r="H9" s="69">
        <v>274632.88</v>
      </c>
      <c r="I9" s="69">
        <v>0</v>
      </c>
      <c r="J9" s="69">
        <v>0</v>
      </c>
      <c r="K9" s="70">
        <v>0</v>
      </c>
      <c r="L9" s="70">
        <v>23044975.550000001</v>
      </c>
      <c r="M9" s="70">
        <v>0</v>
      </c>
      <c r="N9" s="69">
        <v>0</v>
      </c>
      <c r="O9" s="69">
        <v>9334690.2899999991</v>
      </c>
      <c r="P9" s="71">
        <v>1781858.98</v>
      </c>
      <c r="Q9" s="69">
        <v>0</v>
      </c>
      <c r="R9" s="69">
        <v>2544688.9300000002</v>
      </c>
      <c r="S9" s="69">
        <v>5891976.8099999996</v>
      </c>
      <c r="T9" s="69">
        <v>1230469.22</v>
      </c>
      <c r="U9" s="69">
        <v>0</v>
      </c>
      <c r="V9" s="69">
        <v>38716.449999999997</v>
      </c>
      <c r="W9" s="69">
        <v>716200.07</v>
      </c>
      <c r="X9" s="70">
        <v>2106315.2399999998</v>
      </c>
      <c r="Y9" s="70">
        <v>23644915.989999998</v>
      </c>
      <c r="Z9" s="60">
        <v>8.7703449960917834E-2</v>
      </c>
      <c r="AA9" s="70">
        <v>2047666.71</v>
      </c>
      <c r="AB9" s="70">
        <v>0</v>
      </c>
      <c r="AC9" s="70">
        <v>0</v>
      </c>
      <c r="AD9" s="70">
        <v>0</v>
      </c>
      <c r="AE9" s="70">
        <v>0</v>
      </c>
      <c r="AF9" s="70">
        <f t="shared" ref="AF9:AF23" si="5">SUM(AD9:AE9)</f>
        <v>0</v>
      </c>
      <c r="AG9" s="70">
        <v>814470.88</v>
      </c>
      <c r="AH9" s="69">
        <v>64413.9</v>
      </c>
      <c r="AI9" s="69">
        <v>138305.06</v>
      </c>
      <c r="AJ9" s="70">
        <v>0</v>
      </c>
      <c r="AK9" s="69">
        <v>201602.4</v>
      </c>
      <c r="AL9" s="69">
        <v>39606.83</v>
      </c>
      <c r="AM9" s="69">
        <v>159940.67000000001</v>
      </c>
      <c r="AN9" s="69">
        <v>8943</v>
      </c>
      <c r="AO9" s="69">
        <v>1603.25</v>
      </c>
      <c r="AP9" s="69">
        <v>0</v>
      </c>
      <c r="AQ9" s="69">
        <v>45013.99</v>
      </c>
      <c r="AR9" s="69">
        <v>2150</v>
      </c>
      <c r="AS9" s="69">
        <v>0</v>
      </c>
      <c r="AT9" s="69">
        <v>2247.77</v>
      </c>
      <c r="AU9" s="69">
        <v>16879.919999999998</v>
      </c>
      <c r="AV9" s="69">
        <v>41725.19</v>
      </c>
      <c r="AW9" s="69">
        <v>1536902.86</v>
      </c>
      <c r="AX9" s="69">
        <v>0</v>
      </c>
      <c r="AY9" s="60">
        <f t="shared" ref="AY9:AY23" si="6">AX9/AW9</f>
        <v>0</v>
      </c>
      <c r="AZ9" s="70">
        <v>0</v>
      </c>
      <c r="BA9" s="60">
        <v>8.9926916765192447E-2</v>
      </c>
      <c r="BB9" s="69">
        <v>1783728.78</v>
      </c>
      <c r="BC9" s="69">
        <v>237395.08</v>
      </c>
      <c r="BD9" s="70">
        <v>240158</v>
      </c>
      <c r="BE9" s="70">
        <v>0</v>
      </c>
      <c r="BF9" s="70">
        <v>1432487.59</v>
      </c>
      <c r="BG9" s="70">
        <v>1048261.875</v>
      </c>
      <c r="BH9" s="70">
        <v>0</v>
      </c>
      <c r="BI9" s="70">
        <v>0</v>
      </c>
      <c r="BJ9" s="70">
        <f t="shared" ref="BJ9:BJ23" si="7">SUM(BH9:BI9)</f>
        <v>0</v>
      </c>
      <c r="BK9" s="70">
        <v>0</v>
      </c>
      <c r="BL9" s="59">
        <v>3058</v>
      </c>
      <c r="BM9" s="59">
        <v>511</v>
      </c>
      <c r="BN9" s="58">
        <v>50</v>
      </c>
      <c r="BO9" s="58">
        <v>0</v>
      </c>
      <c r="BP9" s="58">
        <v>-20</v>
      </c>
      <c r="BQ9" s="58">
        <v>-22</v>
      </c>
      <c r="BR9" s="58">
        <v>-212</v>
      </c>
      <c r="BS9" s="58">
        <v>-225</v>
      </c>
      <c r="BT9" s="58">
        <v>1</v>
      </c>
      <c r="BU9" s="58">
        <v>-2</v>
      </c>
      <c r="BV9" s="58">
        <v>24</v>
      </c>
      <c r="BW9" s="58">
        <v>-565</v>
      </c>
      <c r="BX9" s="58">
        <v>-1</v>
      </c>
      <c r="BY9" s="58">
        <v>2597</v>
      </c>
      <c r="BZ9" s="58">
        <v>3</v>
      </c>
      <c r="CA9" s="58">
        <v>5</v>
      </c>
      <c r="CB9" s="58">
        <v>121</v>
      </c>
      <c r="CC9" s="58">
        <v>40</v>
      </c>
      <c r="CD9" s="58">
        <v>380</v>
      </c>
      <c r="CE9" s="58">
        <v>20</v>
      </c>
      <c r="CF9" s="58">
        <v>0</v>
      </c>
    </row>
    <row r="10" spans="1:84" s="61" customFormat="1" ht="15.75" x14ac:dyDescent="0.25">
      <c r="A10" s="32">
        <v>1</v>
      </c>
      <c r="B10" s="33" t="s">
        <v>88</v>
      </c>
      <c r="C10" s="54" t="s">
        <v>89</v>
      </c>
      <c r="D10" s="34" t="s">
        <v>90</v>
      </c>
      <c r="E10" s="35" t="s">
        <v>86</v>
      </c>
      <c r="F10" s="34" t="s">
        <v>91</v>
      </c>
      <c r="G10" s="69">
        <v>6913524.2400000002</v>
      </c>
      <c r="H10" s="69">
        <v>0</v>
      </c>
      <c r="I10" s="69">
        <v>0</v>
      </c>
      <c r="J10" s="69">
        <v>0</v>
      </c>
      <c r="K10" s="70">
        <v>0</v>
      </c>
      <c r="L10" s="70">
        <v>6913524.2400000002</v>
      </c>
      <c r="M10" s="70">
        <v>0</v>
      </c>
      <c r="N10" s="69">
        <v>267151.94</v>
      </c>
      <c r="O10" s="69">
        <v>1507294.07</v>
      </c>
      <c r="P10" s="71">
        <v>422261.45</v>
      </c>
      <c r="Q10" s="69">
        <v>1035</v>
      </c>
      <c r="R10" s="69">
        <v>516849.87</v>
      </c>
      <c r="S10" s="69">
        <v>2818885.24</v>
      </c>
      <c r="T10" s="69">
        <v>436461.36</v>
      </c>
      <c r="U10" s="69">
        <v>0</v>
      </c>
      <c r="V10" s="69">
        <v>0</v>
      </c>
      <c r="W10" s="69">
        <v>166087.26</v>
      </c>
      <c r="X10" s="70">
        <v>678739.68</v>
      </c>
      <c r="Y10" s="70">
        <v>6814765.8700000001</v>
      </c>
      <c r="Z10" s="60">
        <v>9.4788839562960581E-2</v>
      </c>
      <c r="AA10" s="70">
        <v>635639.68000000005</v>
      </c>
      <c r="AB10" s="70">
        <v>0</v>
      </c>
      <c r="AC10" s="70">
        <v>0</v>
      </c>
      <c r="AD10" s="70">
        <v>0</v>
      </c>
      <c r="AE10" s="70">
        <v>0</v>
      </c>
      <c r="AF10" s="70">
        <f t="shared" si="5"/>
        <v>0</v>
      </c>
      <c r="AG10" s="70">
        <v>201988.82</v>
      </c>
      <c r="AH10" s="69">
        <v>16495.759999999998</v>
      </c>
      <c r="AI10" s="69">
        <v>39795.51</v>
      </c>
      <c r="AJ10" s="70">
        <v>0</v>
      </c>
      <c r="AK10" s="69">
        <v>33200</v>
      </c>
      <c r="AL10" s="69">
        <v>4753.8</v>
      </c>
      <c r="AM10" s="69">
        <v>7732.02</v>
      </c>
      <c r="AN10" s="69">
        <v>8497</v>
      </c>
      <c r="AO10" s="69">
        <v>237.5</v>
      </c>
      <c r="AP10" s="69">
        <v>0</v>
      </c>
      <c r="AQ10" s="69">
        <v>8072.85</v>
      </c>
      <c r="AR10" s="69">
        <v>25</v>
      </c>
      <c r="AS10" s="69">
        <v>0</v>
      </c>
      <c r="AT10" s="69">
        <v>1334.79</v>
      </c>
      <c r="AU10" s="69">
        <v>5850</v>
      </c>
      <c r="AV10" s="69">
        <v>16034.45</v>
      </c>
      <c r="AW10" s="69">
        <v>344017.5</v>
      </c>
      <c r="AX10" s="69">
        <v>0</v>
      </c>
      <c r="AY10" s="60">
        <f t="shared" si="6"/>
        <v>0</v>
      </c>
      <c r="AZ10" s="70">
        <v>0</v>
      </c>
      <c r="BA10" s="60">
        <v>9.194148424653531E-2</v>
      </c>
      <c r="BB10" s="69">
        <v>64210</v>
      </c>
      <c r="BC10" s="69">
        <v>591114.93999999994</v>
      </c>
      <c r="BD10" s="70">
        <v>240158</v>
      </c>
      <c r="BE10" s="70">
        <v>0</v>
      </c>
      <c r="BF10" s="70">
        <v>244692.89</v>
      </c>
      <c r="BG10" s="70">
        <v>158688.51500000001</v>
      </c>
      <c r="BH10" s="70">
        <v>0</v>
      </c>
      <c r="BI10" s="70">
        <v>0</v>
      </c>
      <c r="BJ10" s="70">
        <f t="shared" si="7"/>
        <v>0</v>
      </c>
      <c r="BK10" s="70">
        <v>0</v>
      </c>
      <c r="BL10" s="59">
        <v>873</v>
      </c>
      <c r="BM10" s="59">
        <v>139</v>
      </c>
      <c r="BN10" s="58">
        <v>1</v>
      </c>
      <c r="BO10" s="58">
        <v>0</v>
      </c>
      <c r="BP10" s="58">
        <v>-13</v>
      </c>
      <c r="BQ10" s="58">
        <v>-17</v>
      </c>
      <c r="BR10" s="58">
        <v>-46</v>
      </c>
      <c r="BS10" s="58">
        <v>-50</v>
      </c>
      <c r="BT10" s="58">
        <v>0</v>
      </c>
      <c r="BU10" s="58">
        <v>0</v>
      </c>
      <c r="BV10" s="58">
        <v>4</v>
      </c>
      <c r="BW10" s="58">
        <v>-141</v>
      </c>
      <c r="BX10" s="58">
        <v>0</v>
      </c>
      <c r="BY10" s="58">
        <v>750</v>
      </c>
      <c r="BZ10" s="58">
        <v>0</v>
      </c>
      <c r="CA10" s="58">
        <v>1</v>
      </c>
      <c r="CB10" s="58">
        <v>52</v>
      </c>
      <c r="CC10" s="58">
        <v>18</v>
      </c>
      <c r="CD10" s="58">
        <v>36</v>
      </c>
      <c r="CE10" s="58">
        <v>0</v>
      </c>
      <c r="CF10" s="58">
        <v>3</v>
      </c>
    </row>
    <row r="11" spans="1:84" s="61" customFormat="1" ht="15.75" x14ac:dyDescent="0.25">
      <c r="A11" s="67">
        <v>1</v>
      </c>
      <c r="B11" s="66" t="s">
        <v>539</v>
      </c>
      <c r="C11" s="54" t="s">
        <v>540</v>
      </c>
      <c r="D11" s="34" t="s">
        <v>92</v>
      </c>
      <c r="E11" s="35" t="s">
        <v>86</v>
      </c>
      <c r="F11" s="34" t="s">
        <v>93</v>
      </c>
      <c r="G11" s="69">
        <v>6800279.4000000004</v>
      </c>
      <c r="H11" s="69">
        <v>0</v>
      </c>
      <c r="I11" s="69">
        <v>6677.7699999999804</v>
      </c>
      <c r="J11" s="69">
        <v>0</v>
      </c>
      <c r="K11" s="70">
        <v>3994.72</v>
      </c>
      <c r="L11" s="70">
        <v>6810951.8899999997</v>
      </c>
      <c r="M11" s="70">
        <v>0</v>
      </c>
      <c r="N11" s="69">
        <v>71176.240000000005</v>
      </c>
      <c r="O11" s="69">
        <v>888566.86</v>
      </c>
      <c r="P11" s="71">
        <v>2031358.45</v>
      </c>
      <c r="Q11" s="69">
        <v>28706.51</v>
      </c>
      <c r="R11" s="69">
        <v>708597.79</v>
      </c>
      <c r="S11" s="69">
        <v>1627298.4</v>
      </c>
      <c r="T11" s="69">
        <v>991416.79</v>
      </c>
      <c r="U11" s="69">
        <v>0</v>
      </c>
      <c r="V11" s="69">
        <v>0</v>
      </c>
      <c r="W11" s="69">
        <v>60178.44</v>
      </c>
      <c r="X11" s="70">
        <v>686792.73</v>
      </c>
      <c r="Y11" s="70">
        <v>7094092.21</v>
      </c>
      <c r="Z11" s="60">
        <v>0.18221088533509372</v>
      </c>
      <c r="AA11" s="70">
        <v>680027.5</v>
      </c>
      <c r="AB11" s="70">
        <v>0</v>
      </c>
      <c r="AC11" s="70">
        <v>0</v>
      </c>
      <c r="AD11" s="70">
        <v>3994.72</v>
      </c>
      <c r="AE11" s="70">
        <v>412.84</v>
      </c>
      <c r="AF11" s="70">
        <f t="shared" si="5"/>
        <v>4407.5599999999995</v>
      </c>
      <c r="AG11" s="70">
        <v>178246.67</v>
      </c>
      <c r="AH11" s="69">
        <v>14179.74</v>
      </c>
      <c r="AI11" s="69">
        <v>23228.18</v>
      </c>
      <c r="AJ11" s="70">
        <v>0</v>
      </c>
      <c r="AK11" s="69">
        <v>46886.48</v>
      </c>
      <c r="AL11" s="69">
        <v>14068.55</v>
      </c>
      <c r="AM11" s="69">
        <v>36165.72</v>
      </c>
      <c r="AN11" s="69">
        <v>8497</v>
      </c>
      <c r="AO11" s="69">
        <v>0</v>
      </c>
      <c r="AP11" s="69">
        <v>0</v>
      </c>
      <c r="AQ11" s="69">
        <v>13293.82</v>
      </c>
      <c r="AR11" s="69">
        <v>3650</v>
      </c>
      <c r="AS11" s="69">
        <v>0</v>
      </c>
      <c r="AT11" s="69">
        <v>1812.44</v>
      </c>
      <c r="AU11" s="69">
        <v>0</v>
      </c>
      <c r="AV11" s="69">
        <v>33064.33</v>
      </c>
      <c r="AW11" s="69">
        <v>373092.93</v>
      </c>
      <c r="AX11" s="69">
        <v>0</v>
      </c>
      <c r="AY11" s="60">
        <f t="shared" si="6"/>
        <v>0</v>
      </c>
      <c r="AZ11" s="70">
        <v>0</v>
      </c>
      <c r="BA11" s="60">
        <v>9.9999935296776185E-2</v>
      </c>
      <c r="BB11" s="69">
        <v>147815.23000000001</v>
      </c>
      <c r="BC11" s="69">
        <v>1091269.7</v>
      </c>
      <c r="BD11" s="70">
        <v>237255</v>
      </c>
      <c r="BE11" s="70">
        <v>0</v>
      </c>
      <c r="BF11" s="70">
        <v>171857.99</v>
      </c>
      <c r="BG11" s="70">
        <v>78584.757500000196</v>
      </c>
      <c r="BH11" s="70">
        <v>0</v>
      </c>
      <c r="BI11" s="70">
        <v>0</v>
      </c>
      <c r="BJ11" s="70">
        <f t="shared" si="7"/>
        <v>0</v>
      </c>
      <c r="BK11" s="70">
        <v>0</v>
      </c>
      <c r="BL11" s="59">
        <v>695</v>
      </c>
      <c r="BM11" s="59">
        <v>79</v>
      </c>
      <c r="BN11" s="58">
        <v>0</v>
      </c>
      <c r="BO11" s="58">
        <v>2</v>
      </c>
      <c r="BP11" s="58">
        <v>-4</v>
      </c>
      <c r="BQ11" s="58">
        <v>-12</v>
      </c>
      <c r="BR11" s="58">
        <v>-26</v>
      </c>
      <c r="BS11" s="58">
        <v>-25</v>
      </c>
      <c r="BT11" s="58">
        <v>2</v>
      </c>
      <c r="BU11" s="58">
        <v>0</v>
      </c>
      <c r="BV11" s="58">
        <v>2</v>
      </c>
      <c r="BW11" s="58">
        <v>-143</v>
      </c>
      <c r="BX11" s="58">
        <v>0</v>
      </c>
      <c r="BY11" s="58">
        <v>570</v>
      </c>
      <c r="BZ11" s="58">
        <v>3</v>
      </c>
      <c r="CA11" s="58">
        <v>56</v>
      </c>
      <c r="CB11" s="58">
        <v>22</v>
      </c>
      <c r="CC11" s="58">
        <v>12</v>
      </c>
      <c r="CD11" s="58">
        <v>99</v>
      </c>
      <c r="CE11" s="58">
        <v>7</v>
      </c>
      <c r="CF11" s="58">
        <v>3</v>
      </c>
    </row>
    <row r="12" spans="1:84" s="49" customFormat="1" ht="15.75" x14ac:dyDescent="0.25">
      <c r="A12" s="42">
        <v>1</v>
      </c>
      <c r="B12" s="43" t="s">
        <v>94</v>
      </c>
      <c r="C12" s="56" t="s">
        <v>95</v>
      </c>
      <c r="D12" s="44" t="s">
        <v>96</v>
      </c>
      <c r="E12" s="45" t="s">
        <v>86</v>
      </c>
      <c r="F12" s="44" t="s">
        <v>87</v>
      </c>
      <c r="G12" s="69">
        <v>11961383.51</v>
      </c>
      <c r="H12" s="69">
        <v>6892</v>
      </c>
      <c r="I12" s="69">
        <v>1000</v>
      </c>
      <c r="J12" s="69">
        <v>8488.2999999999993</v>
      </c>
      <c r="K12" s="70">
        <v>239.26</v>
      </c>
      <c r="L12" s="70">
        <v>11978003.07</v>
      </c>
      <c r="M12" s="70">
        <v>80295.23</v>
      </c>
      <c r="N12" s="69">
        <v>0</v>
      </c>
      <c r="O12" s="69">
        <v>5686479.1600000001</v>
      </c>
      <c r="P12" s="71">
        <v>677119.68</v>
      </c>
      <c r="Q12" s="69">
        <v>0</v>
      </c>
      <c r="R12" s="69">
        <v>941700.98</v>
      </c>
      <c r="S12" s="69">
        <v>3420024.71</v>
      </c>
      <c r="T12" s="69">
        <v>1089909.73</v>
      </c>
      <c r="U12" s="69">
        <v>0</v>
      </c>
      <c r="V12" s="69">
        <v>0</v>
      </c>
      <c r="W12" s="69">
        <v>622315.06000000006</v>
      </c>
      <c r="X12" s="70">
        <v>1247461.26</v>
      </c>
      <c r="Y12" s="70">
        <v>13685010.58</v>
      </c>
      <c r="Z12" s="60">
        <v>0.10564305767723758</v>
      </c>
      <c r="AA12" s="70">
        <v>1201417.3700000001</v>
      </c>
      <c r="AB12" s="70">
        <v>0</v>
      </c>
      <c r="AC12" s="70">
        <v>0</v>
      </c>
      <c r="AD12" s="70">
        <v>239.26</v>
      </c>
      <c r="AE12" s="70">
        <v>0</v>
      </c>
      <c r="AF12" s="70">
        <f t="shared" si="5"/>
        <v>239.26</v>
      </c>
      <c r="AG12" s="70">
        <v>503850.66</v>
      </c>
      <c r="AH12" s="69">
        <v>40907.26</v>
      </c>
      <c r="AI12" s="69">
        <v>70721.789999999994</v>
      </c>
      <c r="AJ12" s="70">
        <v>0</v>
      </c>
      <c r="AK12" s="69">
        <v>56297.56</v>
      </c>
      <c r="AL12" s="69">
        <v>7050.89</v>
      </c>
      <c r="AM12" s="69">
        <v>76834.64</v>
      </c>
      <c r="AN12" s="69">
        <v>8497</v>
      </c>
      <c r="AO12" s="69">
        <v>1050</v>
      </c>
      <c r="AP12" s="69">
        <v>0</v>
      </c>
      <c r="AQ12" s="69">
        <v>18876.96</v>
      </c>
      <c r="AR12" s="69">
        <v>5520</v>
      </c>
      <c r="AS12" s="69">
        <v>0</v>
      </c>
      <c r="AT12" s="69">
        <v>4871.28</v>
      </c>
      <c r="AU12" s="69">
        <v>2831.1</v>
      </c>
      <c r="AV12" s="69">
        <v>43642.35</v>
      </c>
      <c r="AW12" s="69">
        <v>840951.49</v>
      </c>
      <c r="AX12" s="69">
        <v>0</v>
      </c>
      <c r="AY12" s="60">
        <f t="shared" si="6"/>
        <v>0</v>
      </c>
      <c r="AZ12" s="70">
        <v>0</v>
      </c>
      <c r="BA12" s="60">
        <v>9.9771584671922584E-2</v>
      </c>
      <c r="BB12" s="69">
        <v>884106.83</v>
      </c>
      <c r="BC12" s="69">
        <v>380258.39</v>
      </c>
      <c r="BD12" s="70">
        <v>240158</v>
      </c>
      <c r="BE12" s="70">
        <v>0</v>
      </c>
      <c r="BF12" s="70">
        <v>664337.28</v>
      </c>
      <c r="BG12" s="70">
        <v>454099.40749999997</v>
      </c>
      <c r="BH12" s="70">
        <v>0</v>
      </c>
      <c r="BI12" s="70">
        <v>0</v>
      </c>
      <c r="BJ12" s="70">
        <f t="shared" si="7"/>
        <v>0</v>
      </c>
      <c r="BK12" s="70">
        <v>0</v>
      </c>
      <c r="BL12" s="59">
        <v>1444</v>
      </c>
      <c r="BM12" s="59">
        <v>280</v>
      </c>
      <c r="BN12" s="58">
        <v>30</v>
      </c>
      <c r="BO12" s="58">
        <v>0</v>
      </c>
      <c r="BP12" s="58">
        <v>-21</v>
      </c>
      <c r="BQ12" s="58">
        <v>-21</v>
      </c>
      <c r="BR12" s="58">
        <v>-153</v>
      </c>
      <c r="BS12" s="58">
        <v>-114</v>
      </c>
      <c r="BT12" s="58">
        <v>0</v>
      </c>
      <c r="BU12" s="58">
        <v>0</v>
      </c>
      <c r="BV12" s="58">
        <v>43</v>
      </c>
      <c r="BW12" s="58">
        <v>-261</v>
      </c>
      <c r="BX12" s="58">
        <v>-3</v>
      </c>
      <c r="BY12" s="58">
        <v>1224</v>
      </c>
      <c r="BZ12" s="58">
        <v>1</v>
      </c>
      <c r="CA12" s="58">
        <v>2</v>
      </c>
      <c r="CB12" s="58">
        <v>80</v>
      </c>
      <c r="CC12" s="58">
        <v>18</v>
      </c>
      <c r="CD12" s="58">
        <v>159</v>
      </c>
      <c r="CE12" s="58">
        <v>2</v>
      </c>
      <c r="CF12" s="58">
        <v>5</v>
      </c>
    </row>
    <row r="13" spans="1:84" s="49" customFormat="1" ht="15.75" x14ac:dyDescent="0.25">
      <c r="A13" s="42">
        <v>1</v>
      </c>
      <c r="B13" s="43" t="s">
        <v>97</v>
      </c>
      <c r="C13" s="56" t="s">
        <v>98</v>
      </c>
      <c r="D13" s="44" t="s">
        <v>99</v>
      </c>
      <c r="E13" s="45" t="s">
        <v>86</v>
      </c>
      <c r="F13" s="44" t="s">
        <v>100</v>
      </c>
      <c r="G13" s="69">
        <v>6350909.3300000001</v>
      </c>
      <c r="H13" s="69">
        <v>102128.78</v>
      </c>
      <c r="I13" s="69">
        <v>0</v>
      </c>
      <c r="J13" s="69">
        <v>0</v>
      </c>
      <c r="K13" s="70">
        <v>0</v>
      </c>
      <c r="L13" s="70">
        <v>6453038.1100000003</v>
      </c>
      <c r="M13" s="70">
        <v>0</v>
      </c>
      <c r="N13" s="69">
        <v>0</v>
      </c>
      <c r="O13" s="69">
        <v>2090072.05</v>
      </c>
      <c r="P13" s="71">
        <v>731003.78</v>
      </c>
      <c r="Q13" s="69">
        <v>0</v>
      </c>
      <c r="R13" s="69">
        <v>583160.27</v>
      </c>
      <c r="S13" s="69">
        <v>2084871.06</v>
      </c>
      <c r="T13" s="69">
        <v>479759.2</v>
      </c>
      <c r="U13" s="69">
        <v>0</v>
      </c>
      <c r="V13" s="69">
        <v>0</v>
      </c>
      <c r="W13" s="69">
        <v>293595.76</v>
      </c>
      <c r="X13" s="70">
        <v>635689.76</v>
      </c>
      <c r="Y13" s="70">
        <v>6898151.8799999999</v>
      </c>
      <c r="Z13" s="60">
        <v>0.13356853706850386</v>
      </c>
      <c r="AA13" s="70">
        <v>635689.76</v>
      </c>
      <c r="AB13" s="70">
        <v>0</v>
      </c>
      <c r="AC13" s="70">
        <v>0</v>
      </c>
      <c r="AD13" s="70">
        <v>0</v>
      </c>
      <c r="AE13" s="70">
        <v>72.28</v>
      </c>
      <c r="AF13" s="70">
        <f t="shared" si="5"/>
        <v>72.28</v>
      </c>
      <c r="AG13" s="70">
        <v>174249.06</v>
      </c>
      <c r="AH13" s="69">
        <v>13459.4</v>
      </c>
      <c r="AI13" s="69">
        <v>38503.89</v>
      </c>
      <c r="AJ13" s="70">
        <v>0</v>
      </c>
      <c r="AK13" s="69">
        <v>41580.74</v>
      </c>
      <c r="AL13" s="69">
        <v>3690.4</v>
      </c>
      <c r="AM13" s="69">
        <v>30007.96</v>
      </c>
      <c r="AN13" s="69">
        <v>8497</v>
      </c>
      <c r="AO13" s="69">
        <v>0</v>
      </c>
      <c r="AP13" s="69">
        <v>0</v>
      </c>
      <c r="AQ13" s="69">
        <v>20352.310000000001</v>
      </c>
      <c r="AR13" s="69">
        <v>900</v>
      </c>
      <c r="AS13" s="69">
        <v>0</v>
      </c>
      <c r="AT13" s="69">
        <v>1164.99</v>
      </c>
      <c r="AU13" s="69">
        <v>11643.2</v>
      </c>
      <c r="AV13" s="69">
        <v>15137.67</v>
      </c>
      <c r="AW13" s="69">
        <v>359186.62</v>
      </c>
      <c r="AX13" s="69">
        <v>0</v>
      </c>
      <c r="AY13" s="60">
        <f t="shared" si="6"/>
        <v>0</v>
      </c>
      <c r="AZ13" s="70">
        <v>0</v>
      </c>
      <c r="BA13" s="60">
        <v>0.10009428996209586</v>
      </c>
      <c r="BB13" s="69">
        <v>176240.37</v>
      </c>
      <c r="BC13" s="69">
        <v>685682.49</v>
      </c>
      <c r="BD13" s="70">
        <v>240158</v>
      </c>
      <c r="BE13" s="70">
        <v>0</v>
      </c>
      <c r="BF13" s="70">
        <v>129597.85</v>
      </c>
      <c r="BG13" s="70">
        <v>39801.195000000102</v>
      </c>
      <c r="BH13" s="70">
        <v>0</v>
      </c>
      <c r="BI13" s="70">
        <v>0</v>
      </c>
      <c r="BJ13" s="70">
        <f t="shared" si="7"/>
        <v>0</v>
      </c>
      <c r="BK13" s="70">
        <v>0</v>
      </c>
      <c r="BL13" s="59">
        <v>851</v>
      </c>
      <c r="BM13" s="59">
        <v>126</v>
      </c>
      <c r="BN13" s="58">
        <v>0</v>
      </c>
      <c r="BO13" s="58">
        <v>0</v>
      </c>
      <c r="BP13" s="58">
        <v>-9</v>
      </c>
      <c r="BQ13" s="58">
        <v>-7</v>
      </c>
      <c r="BR13" s="58">
        <v>-26</v>
      </c>
      <c r="BS13" s="58">
        <v>-56</v>
      </c>
      <c r="BT13" s="58">
        <v>0</v>
      </c>
      <c r="BU13" s="58">
        <v>0</v>
      </c>
      <c r="BV13" s="58">
        <v>0</v>
      </c>
      <c r="BW13" s="58">
        <v>-161</v>
      </c>
      <c r="BX13" s="58">
        <v>0</v>
      </c>
      <c r="BY13" s="58">
        <v>718</v>
      </c>
      <c r="BZ13" s="58">
        <v>0</v>
      </c>
      <c r="CA13" s="58">
        <v>5</v>
      </c>
      <c r="CB13" s="58">
        <v>47</v>
      </c>
      <c r="CC13" s="58">
        <v>12</v>
      </c>
      <c r="CD13" s="58">
        <v>100</v>
      </c>
      <c r="CE13" s="58">
        <v>0</v>
      </c>
      <c r="CF13" s="58">
        <v>2</v>
      </c>
    </row>
    <row r="14" spans="1:84" s="49" customFormat="1" ht="15.75" x14ac:dyDescent="0.25">
      <c r="A14" s="42">
        <v>2</v>
      </c>
      <c r="B14" s="43" t="s">
        <v>101</v>
      </c>
      <c r="C14" s="56" t="s">
        <v>102</v>
      </c>
      <c r="D14" s="44" t="s">
        <v>103</v>
      </c>
      <c r="E14" s="45" t="s">
        <v>104</v>
      </c>
      <c r="F14" s="44" t="s">
        <v>105</v>
      </c>
      <c r="G14" s="69">
        <v>13043613.98</v>
      </c>
      <c r="H14" s="69">
        <v>0</v>
      </c>
      <c r="I14" s="69">
        <v>571666.04999999993</v>
      </c>
      <c r="J14" s="69">
        <v>0</v>
      </c>
      <c r="K14" s="70">
        <v>0</v>
      </c>
      <c r="L14" s="70">
        <v>13615280.029999999</v>
      </c>
      <c r="M14" s="70">
        <v>0</v>
      </c>
      <c r="N14" s="69">
        <v>175818.88</v>
      </c>
      <c r="O14" s="69">
        <v>1978424.55</v>
      </c>
      <c r="P14" s="71">
        <v>3967901.11</v>
      </c>
      <c r="Q14" s="69">
        <v>0</v>
      </c>
      <c r="R14" s="69">
        <v>1019753.11</v>
      </c>
      <c r="S14" s="69">
        <v>4241081.46</v>
      </c>
      <c r="T14" s="69">
        <v>1674860.59</v>
      </c>
      <c r="U14" s="69">
        <v>0</v>
      </c>
      <c r="V14" s="69">
        <v>0</v>
      </c>
      <c r="W14" s="69">
        <v>788824.89</v>
      </c>
      <c r="X14" s="70">
        <v>1307289.33</v>
      </c>
      <c r="Y14" s="70">
        <v>15153953.92</v>
      </c>
      <c r="Z14" s="60">
        <v>0.24717686102513745</v>
      </c>
      <c r="AA14" s="70">
        <v>1307289.33</v>
      </c>
      <c r="AB14" s="70">
        <v>0</v>
      </c>
      <c r="AC14" s="70">
        <v>0</v>
      </c>
      <c r="AD14" s="70">
        <v>0</v>
      </c>
      <c r="AE14" s="70">
        <v>256.64</v>
      </c>
      <c r="AF14" s="70">
        <f t="shared" si="5"/>
        <v>256.64</v>
      </c>
      <c r="AG14" s="70">
        <v>483067</v>
      </c>
      <c r="AH14" s="69">
        <v>39760.32</v>
      </c>
      <c r="AI14" s="69">
        <v>120063.42</v>
      </c>
      <c r="AJ14" s="70">
        <v>0</v>
      </c>
      <c r="AK14" s="69">
        <v>55237.4</v>
      </c>
      <c r="AL14" s="69">
        <v>31728.2</v>
      </c>
      <c r="AM14" s="69">
        <v>79915.09</v>
      </c>
      <c r="AN14" s="69">
        <v>12004</v>
      </c>
      <c r="AO14" s="69">
        <v>0</v>
      </c>
      <c r="AP14" s="69">
        <v>0</v>
      </c>
      <c r="AQ14" s="69">
        <v>24246.73</v>
      </c>
      <c r="AR14" s="69">
        <v>2650</v>
      </c>
      <c r="AS14" s="69">
        <v>0</v>
      </c>
      <c r="AT14" s="69">
        <v>8380.76</v>
      </c>
      <c r="AU14" s="69">
        <v>16517.509999999998</v>
      </c>
      <c r="AV14" s="69">
        <v>49828.79</v>
      </c>
      <c r="AW14" s="69">
        <v>923399.22</v>
      </c>
      <c r="AX14" s="69">
        <v>0</v>
      </c>
      <c r="AY14" s="60">
        <f t="shared" si="6"/>
        <v>0</v>
      </c>
      <c r="AZ14" s="70">
        <v>0</v>
      </c>
      <c r="BA14" s="60">
        <v>0.10022447245100088</v>
      </c>
      <c r="BB14" s="69">
        <v>384046.1</v>
      </c>
      <c r="BC14" s="69">
        <v>2840033.46</v>
      </c>
      <c r="BD14" s="70">
        <v>240158</v>
      </c>
      <c r="BE14" s="70">
        <v>0</v>
      </c>
      <c r="BF14" s="70">
        <v>634690.81000000006</v>
      </c>
      <c r="BG14" s="70">
        <v>403841.005</v>
      </c>
      <c r="BH14" s="70">
        <v>0</v>
      </c>
      <c r="BI14" s="70">
        <v>0</v>
      </c>
      <c r="BJ14" s="70">
        <f t="shared" si="7"/>
        <v>0</v>
      </c>
      <c r="BK14" s="70">
        <v>0</v>
      </c>
      <c r="BL14" s="59">
        <v>1824</v>
      </c>
      <c r="BM14" s="59">
        <v>226</v>
      </c>
      <c r="BN14" s="58">
        <v>17</v>
      </c>
      <c r="BO14" s="58">
        <v>0</v>
      </c>
      <c r="BP14" s="58">
        <v>-9</v>
      </c>
      <c r="BQ14" s="58">
        <v>-42</v>
      </c>
      <c r="BR14" s="58">
        <v>-35</v>
      </c>
      <c r="BS14" s="58">
        <v>-148</v>
      </c>
      <c r="BT14" s="58">
        <v>3</v>
      </c>
      <c r="BU14" s="58">
        <v>0</v>
      </c>
      <c r="BV14" s="58">
        <v>0</v>
      </c>
      <c r="BW14" s="58">
        <v>-296</v>
      </c>
      <c r="BX14" s="58">
        <v>0</v>
      </c>
      <c r="BY14" s="58">
        <v>1540</v>
      </c>
      <c r="BZ14" s="58">
        <v>90</v>
      </c>
      <c r="CA14" s="58">
        <v>24</v>
      </c>
      <c r="CB14" s="58">
        <v>89</v>
      </c>
      <c r="CC14" s="58">
        <v>24</v>
      </c>
      <c r="CD14" s="58">
        <v>124</v>
      </c>
      <c r="CE14" s="58">
        <v>42</v>
      </c>
      <c r="CF14" s="58">
        <v>15</v>
      </c>
    </row>
    <row r="15" spans="1:84" s="49" customFormat="1" ht="15.75" x14ac:dyDescent="0.25">
      <c r="A15" s="42">
        <v>2</v>
      </c>
      <c r="B15" s="43" t="s">
        <v>106</v>
      </c>
      <c r="C15" s="56" t="s">
        <v>107</v>
      </c>
      <c r="D15" s="44" t="s">
        <v>108</v>
      </c>
      <c r="E15" s="45" t="s">
        <v>109</v>
      </c>
      <c r="F15" s="44" t="s">
        <v>105</v>
      </c>
      <c r="G15" s="69">
        <v>18190294.510000002</v>
      </c>
      <c r="H15" s="69">
        <v>16938.57</v>
      </c>
      <c r="I15" s="69">
        <v>0</v>
      </c>
      <c r="J15" s="69">
        <v>0</v>
      </c>
      <c r="K15" s="70">
        <v>2542.3000000000002</v>
      </c>
      <c r="L15" s="70">
        <v>18209775.379999999</v>
      </c>
      <c r="M15" s="70">
        <v>0</v>
      </c>
      <c r="N15" s="69">
        <v>0</v>
      </c>
      <c r="O15" s="69">
        <v>7801466.2300000004</v>
      </c>
      <c r="P15" s="71">
        <v>1025467.35</v>
      </c>
      <c r="Q15" s="69">
        <v>0</v>
      </c>
      <c r="R15" s="69">
        <v>1081039.75</v>
      </c>
      <c r="S15" s="69">
        <v>5638988.0599999996</v>
      </c>
      <c r="T15" s="69">
        <v>605079.18999999994</v>
      </c>
      <c r="U15" s="69">
        <v>0</v>
      </c>
      <c r="V15" s="69">
        <v>0</v>
      </c>
      <c r="W15" s="69">
        <v>5461656.7000000002</v>
      </c>
      <c r="X15" s="70">
        <v>1375561.04</v>
      </c>
      <c r="Y15" s="70">
        <v>22989258.32</v>
      </c>
      <c r="Z15" s="60">
        <v>0.24152695199088481</v>
      </c>
      <c r="AA15" s="70">
        <v>1373018.74</v>
      </c>
      <c r="AB15" s="70">
        <v>0</v>
      </c>
      <c r="AC15" s="70">
        <v>0</v>
      </c>
      <c r="AD15" s="70">
        <v>2542.3000000000002</v>
      </c>
      <c r="AE15" s="70">
        <v>368.26</v>
      </c>
      <c r="AF15" s="70">
        <f t="shared" si="5"/>
        <v>2910.5600000000004</v>
      </c>
      <c r="AG15" s="70">
        <v>771414.64</v>
      </c>
      <c r="AH15" s="69">
        <v>60275.02</v>
      </c>
      <c r="AI15" s="69">
        <v>175848.93</v>
      </c>
      <c r="AJ15" s="70">
        <v>0</v>
      </c>
      <c r="AK15" s="69">
        <v>68459.86</v>
      </c>
      <c r="AL15" s="69">
        <v>39057.370000000003</v>
      </c>
      <c r="AM15" s="69">
        <v>77518.55</v>
      </c>
      <c r="AN15" s="69">
        <v>9586</v>
      </c>
      <c r="AO15" s="69">
        <v>10839.5</v>
      </c>
      <c r="AP15" s="69">
        <v>0</v>
      </c>
      <c r="AQ15" s="69">
        <v>12616.01</v>
      </c>
      <c r="AR15" s="69">
        <v>4346.6400000000003</v>
      </c>
      <c r="AS15" s="69">
        <v>0</v>
      </c>
      <c r="AT15" s="69">
        <v>2724.28</v>
      </c>
      <c r="AU15" s="69">
        <v>29.18</v>
      </c>
      <c r="AV15" s="69">
        <v>57857.64</v>
      </c>
      <c r="AW15" s="69">
        <v>1290573.6200000001</v>
      </c>
      <c r="AX15" s="69">
        <v>0</v>
      </c>
      <c r="AY15" s="60">
        <f t="shared" si="6"/>
        <v>0</v>
      </c>
      <c r="AZ15" s="70">
        <v>0</v>
      </c>
      <c r="BA15" s="60">
        <v>7.5480841678796984E-2</v>
      </c>
      <c r="BB15" s="69">
        <v>4294071.3</v>
      </c>
      <c r="BC15" s="69">
        <v>103466.21</v>
      </c>
      <c r="BD15" s="70">
        <v>240158</v>
      </c>
      <c r="BE15" s="70">
        <v>0</v>
      </c>
      <c r="BF15" s="70">
        <v>487003.80999999901</v>
      </c>
      <c r="BG15" s="70">
        <v>164360.40499999901</v>
      </c>
      <c r="BH15" s="70">
        <v>0</v>
      </c>
      <c r="BI15" s="70">
        <v>0</v>
      </c>
      <c r="BJ15" s="70">
        <f t="shared" si="7"/>
        <v>0</v>
      </c>
      <c r="BK15" s="70">
        <v>0</v>
      </c>
      <c r="BL15" s="59">
        <v>1684</v>
      </c>
      <c r="BM15" s="59">
        <v>250</v>
      </c>
      <c r="BN15" s="58">
        <v>3</v>
      </c>
      <c r="BO15" s="58">
        <v>0</v>
      </c>
      <c r="BP15" s="58">
        <v>-14</v>
      </c>
      <c r="BQ15" s="58">
        <v>-9</v>
      </c>
      <c r="BR15" s="58">
        <v>-301</v>
      </c>
      <c r="BS15" s="58">
        <v>-128</v>
      </c>
      <c r="BT15" s="58">
        <v>0</v>
      </c>
      <c r="BU15" s="58">
        <v>0</v>
      </c>
      <c r="BV15" s="58">
        <v>0</v>
      </c>
      <c r="BW15" s="58">
        <v>-282</v>
      </c>
      <c r="BX15" s="58">
        <v>0</v>
      </c>
      <c r="BY15" s="58">
        <v>1203</v>
      </c>
      <c r="BZ15" s="58">
        <v>0</v>
      </c>
      <c r="CA15" s="58">
        <v>0</v>
      </c>
      <c r="CB15" s="58">
        <v>174</v>
      </c>
      <c r="CC15" s="58">
        <v>18</v>
      </c>
      <c r="CD15" s="58">
        <v>71</v>
      </c>
      <c r="CE15" s="58">
        <v>1</v>
      </c>
      <c r="CF15" s="58">
        <v>18</v>
      </c>
    </row>
    <row r="16" spans="1:84" s="49" customFormat="1" ht="15.75" x14ac:dyDescent="0.25">
      <c r="A16" s="42">
        <v>2</v>
      </c>
      <c r="B16" s="43" t="s">
        <v>110</v>
      </c>
      <c r="C16" s="56" t="s">
        <v>111</v>
      </c>
      <c r="D16" s="44" t="s">
        <v>112</v>
      </c>
      <c r="E16" s="45" t="s">
        <v>109</v>
      </c>
      <c r="F16" s="44" t="s">
        <v>105</v>
      </c>
      <c r="G16" s="69">
        <v>17717703.77</v>
      </c>
      <c r="H16" s="69">
        <v>0</v>
      </c>
      <c r="I16" s="69">
        <v>28639.43</v>
      </c>
      <c r="J16" s="69">
        <v>0</v>
      </c>
      <c r="K16" s="70">
        <v>866.4</v>
      </c>
      <c r="L16" s="70">
        <v>17747209.600000001</v>
      </c>
      <c r="M16" s="70">
        <v>0</v>
      </c>
      <c r="N16" s="69">
        <v>0</v>
      </c>
      <c r="O16" s="69">
        <v>7489611.8499999996</v>
      </c>
      <c r="P16" s="71">
        <v>1809414.34</v>
      </c>
      <c r="Q16" s="69">
        <v>0</v>
      </c>
      <c r="R16" s="69">
        <v>790883.61</v>
      </c>
      <c r="S16" s="69">
        <v>5322971.43</v>
      </c>
      <c r="T16" s="69">
        <v>509033.53</v>
      </c>
      <c r="U16" s="69">
        <v>0</v>
      </c>
      <c r="V16" s="69">
        <v>0</v>
      </c>
      <c r="W16" s="69">
        <v>2617748.7599999998</v>
      </c>
      <c r="X16" s="70">
        <v>1269710.97</v>
      </c>
      <c r="Y16" s="70">
        <v>19809374.489999998</v>
      </c>
      <c r="Z16" s="60">
        <v>0.14605347248110132</v>
      </c>
      <c r="AA16" s="70">
        <v>1268844.57</v>
      </c>
      <c r="AB16" s="70">
        <v>0</v>
      </c>
      <c r="AC16" s="70">
        <v>0</v>
      </c>
      <c r="AD16" s="70">
        <v>866.4</v>
      </c>
      <c r="AE16" s="70">
        <v>0</v>
      </c>
      <c r="AF16" s="70">
        <f t="shared" si="5"/>
        <v>866.4</v>
      </c>
      <c r="AG16" s="70">
        <v>541079.88</v>
      </c>
      <c r="AH16" s="69">
        <v>45607.44</v>
      </c>
      <c r="AI16" s="69">
        <v>87034.82</v>
      </c>
      <c r="AJ16" s="70">
        <v>0</v>
      </c>
      <c r="AK16" s="69">
        <v>86039.75</v>
      </c>
      <c r="AL16" s="69">
        <v>46258.46</v>
      </c>
      <c r="AM16" s="69">
        <v>53960.74</v>
      </c>
      <c r="AN16" s="69">
        <v>6371</v>
      </c>
      <c r="AO16" s="69">
        <v>8249.16</v>
      </c>
      <c r="AP16" s="69">
        <v>0</v>
      </c>
      <c r="AQ16" s="69">
        <v>33137.33</v>
      </c>
      <c r="AR16" s="69">
        <v>3405.6</v>
      </c>
      <c r="AS16" s="69">
        <v>0</v>
      </c>
      <c r="AT16" s="69">
        <v>7540</v>
      </c>
      <c r="AU16" s="69">
        <v>16.75</v>
      </c>
      <c r="AV16" s="69">
        <v>70530.31</v>
      </c>
      <c r="AW16" s="69">
        <v>989231.24</v>
      </c>
      <c r="AX16" s="69">
        <v>0</v>
      </c>
      <c r="AY16" s="60">
        <f t="shared" si="6"/>
        <v>0</v>
      </c>
      <c r="AZ16" s="70">
        <v>0</v>
      </c>
      <c r="BA16" s="60">
        <v>7.161450414067963E-2</v>
      </c>
      <c r="BB16" s="69">
        <v>1922201.8</v>
      </c>
      <c r="BC16" s="69">
        <v>665530.36</v>
      </c>
      <c r="BD16" s="70">
        <v>240158</v>
      </c>
      <c r="BE16" s="70">
        <v>0</v>
      </c>
      <c r="BF16" s="70">
        <v>630832.14</v>
      </c>
      <c r="BG16" s="70">
        <v>383524.33</v>
      </c>
      <c r="BH16" s="70">
        <v>0</v>
      </c>
      <c r="BI16" s="70">
        <v>0</v>
      </c>
      <c r="BJ16" s="70">
        <f t="shared" si="7"/>
        <v>0</v>
      </c>
      <c r="BK16" s="70">
        <v>0</v>
      </c>
      <c r="BL16" s="59">
        <v>1214</v>
      </c>
      <c r="BM16" s="59">
        <v>261</v>
      </c>
      <c r="BN16" s="58">
        <v>12</v>
      </c>
      <c r="BO16" s="58">
        <v>-309</v>
      </c>
      <c r="BP16" s="58">
        <v>-10</v>
      </c>
      <c r="BQ16" s="58">
        <v>-6</v>
      </c>
      <c r="BR16" s="58">
        <v>-154</v>
      </c>
      <c r="BS16" s="58">
        <v>-118</v>
      </c>
      <c r="BT16" s="58">
        <v>2</v>
      </c>
      <c r="BU16" s="58">
        <v>0</v>
      </c>
      <c r="BV16" s="58">
        <v>267</v>
      </c>
      <c r="BW16" s="58">
        <v>-182</v>
      </c>
      <c r="BX16" s="58">
        <v>0</v>
      </c>
      <c r="BY16" s="58">
        <v>977</v>
      </c>
      <c r="BZ16" s="58">
        <v>0</v>
      </c>
      <c r="CA16" s="58">
        <v>0</v>
      </c>
      <c r="CB16" s="58">
        <v>127</v>
      </c>
      <c r="CC16" s="58">
        <v>4</v>
      </c>
      <c r="CD16" s="58">
        <v>28</v>
      </c>
      <c r="CE16" s="58">
        <v>0</v>
      </c>
      <c r="CF16" s="58">
        <v>14</v>
      </c>
    </row>
    <row r="17" spans="1:84" s="61" customFormat="1" ht="15.6" customHeight="1" x14ac:dyDescent="0.25">
      <c r="A17" s="32">
        <v>2</v>
      </c>
      <c r="B17" s="33" t="s">
        <v>533</v>
      </c>
      <c r="C17" s="54" t="s">
        <v>545</v>
      </c>
      <c r="D17" s="34" t="s">
        <v>128</v>
      </c>
      <c r="E17" s="34"/>
      <c r="F17" s="34" t="s">
        <v>129</v>
      </c>
      <c r="G17" s="69">
        <v>17627213.239999998</v>
      </c>
      <c r="H17" s="69">
        <v>238749.9</v>
      </c>
      <c r="I17" s="69">
        <v>29527.51</v>
      </c>
      <c r="J17" s="69">
        <v>17073.919999999998</v>
      </c>
      <c r="K17" s="70">
        <v>0</v>
      </c>
      <c r="L17" s="70">
        <v>17912564.57</v>
      </c>
      <c r="M17" s="70">
        <v>189660.94</v>
      </c>
      <c r="N17" s="69">
        <v>6596.54</v>
      </c>
      <c r="O17" s="69">
        <v>5220258.71</v>
      </c>
      <c r="P17" s="71">
        <v>2780811.8</v>
      </c>
      <c r="Q17" s="69">
        <v>0</v>
      </c>
      <c r="R17" s="69">
        <v>1105507.67</v>
      </c>
      <c r="S17" s="69">
        <v>5988740.2599999998</v>
      </c>
      <c r="T17" s="69">
        <v>710225.78</v>
      </c>
      <c r="U17" s="69">
        <v>0</v>
      </c>
      <c r="V17" s="69">
        <v>0</v>
      </c>
      <c r="W17" s="69">
        <v>1342965.21</v>
      </c>
      <c r="X17" s="70">
        <v>1484831.94</v>
      </c>
      <c r="Y17" s="70">
        <v>18639937.91</v>
      </c>
      <c r="Z17" s="60">
        <v>0.1437103692580444</v>
      </c>
      <c r="AA17" s="70">
        <v>1480426.63</v>
      </c>
      <c r="AB17" s="70">
        <v>0</v>
      </c>
      <c r="AC17" s="70">
        <v>0</v>
      </c>
      <c r="AD17" s="70">
        <v>0</v>
      </c>
      <c r="AE17" s="70">
        <v>0</v>
      </c>
      <c r="AF17" s="70">
        <f t="shared" si="5"/>
        <v>0</v>
      </c>
      <c r="AG17" s="70">
        <v>604577.13</v>
      </c>
      <c r="AH17" s="69">
        <v>46925.72</v>
      </c>
      <c r="AI17" s="69">
        <v>138696.94</v>
      </c>
      <c r="AJ17" s="70">
        <v>0</v>
      </c>
      <c r="AK17" s="69">
        <v>88692.6</v>
      </c>
      <c r="AL17" s="69">
        <v>40596.46</v>
      </c>
      <c r="AM17" s="69">
        <v>59984.97</v>
      </c>
      <c r="AN17" s="69">
        <v>13277</v>
      </c>
      <c r="AO17" s="69">
        <v>4801.6400000000003</v>
      </c>
      <c r="AP17" s="69">
        <v>0</v>
      </c>
      <c r="AQ17" s="69">
        <v>30262.2</v>
      </c>
      <c r="AR17" s="69">
        <v>2320</v>
      </c>
      <c r="AS17" s="69">
        <v>0</v>
      </c>
      <c r="AT17" s="69">
        <v>149.99</v>
      </c>
      <c r="AU17" s="69">
        <v>24060.75</v>
      </c>
      <c r="AV17" s="69">
        <v>39444.29</v>
      </c>
      <c r="AW17" s="69">
        <v>1093789.69</v>
      </c>
      <c r="AX17" s="69">
        <v>0</v>
      </c>
      <c r="AY17" s="60">
        <f t="shared" si="6"/>
        <v>0</v>
      </c>
      <c r="AZ17" s="70">
        <v>0</v>
      </c>
      <c r="BA17" s="60">
        <v>8.3091265900155781E-2</v>
      </c>
      <c r="BB17" s="69">
        <v>1101526.1100000001</v>
      </c>
      <c r="BC17" s="69">
        <v>1465998.05</v>
      </c>
      <c r="BD17" s="70">
        <v>237255</v>
      </c>
      <c r="BE17" s="70">
        <v>0</v>
      </c>
      <c r="BF17" s="70">
        <v>676473.07</v>
      </c>
      <c r="BG17" s="70">
        <v>403025.64750000002</v>
      </c>
      <c r="BH17" s="70">
        <v>0</v>
      </c>
      <c r="BI17" s="70">
        <v>0</v>
      </c>
      <c r="BJ17" s="70">
        <f t="shared" si="7"/>
        <v>0</v>
      </c>
      <c r="BK17" s="70">
        <v>0</v>
      </c>
      <c r="BL17" s="59">
        <v>1815</v>
      </c>
      <c r="BM17" s="59">
        <v>407</v>
      </c>
      <c r="BN17" s="58">
        <v>3</v>
      </c>
      <c r="BO17" s="58">
        <v>-36</v>
      </c>
      <c r="BP17" s="58">
        <v>-12</v>
      </c>
      <c r="BQ17" s="58">
        <v>-24</v>
      </c>
      <c r="BR17" s="58">
        <v>-198</v>
      </c>
      <c r="BS17" s="58">
        <v>-104</v>
      </c>
      <c r="BT17" s="58">
        <v>0</v>
      </c>
      <c r="BU17" s="58">
        <v>-2</v>
      </c>
      <c r="BV17" s="58">
        <v>0</v>
      </c>
      <c r="BW17" s="58">
        <v>-214</v>
      </c>
      <c r="BX17" s="58">
        <v>-2</v>
      </c>
      <c r="BY17" s="58">
        <v>1633</v>
      </c>
      <c r="BZ17" s="58">
        <v>2</v>
      </c>
      <c r="CA17" s="58">
        <v>1</v>
      </c>
      <c r="CB17" s="58">
        <v>110</v>
      </c>
      <c r="CC17" s="58">
        <v>20</v>
      </c>
      <c r="CD17" s="58">
        <v>38</v>
      </c>
      <c r="CE17" s="58">
        <v>37</v>
      </c>
      <c r="CF17" s="58">
        <v>11</v>
      </c>
    </row>
    <row r="18" spans="1:84" s="61" customFormat="1" ht="15.6" customHeight="1" x14ac:dyDescent="0.25">
      <c r="A18" s="32">
        <v>2</v>
      </c>
      <c r="B18" s="68" t="s">
        <v>566</v>
      </c>
      <c r="C18" s="54" t="s">
        <v>558</v>
      </c>
      <c r="D18" s="34" t="s">
        <v>114</v>
      </c>
      <c r="E18" s="34" t="s">
        <v>115</v>
      </c>
      <c r="F18" s="34" t="s">
        <v>105</v>
      </c>
      <c r="G18" s="69">
        <v>13705941.42</v>
      </c>
      <c r="H18" s="69">
        <v>48275.34</v>
      </c>
      <c r="I18" s="69">
        <v>118388.14</v>
      </c>
      <c r="J18" s="69">
        <v>0</v>
      </c>
      <c r="K18" s="70">
        <v>0</v>
      </c>
      <c r="L18" s="70">
        <v>13872604.9</v>
      </c>
      <c r="M18" s="70">
        <v>0</v>
      </c>
      <c r="N18" s="69">
        <v>0</v>
      </c>
      <c r="O18" s="69">
        <v>1703373.61</v>
      </c>
      <c r="P18" s="71">
        <v>5221973.0199999996</v>
      </c>
      <c r="Q18" s="69">
        <v>0</v>
      </c>
      <c r="R18" s="69">
        <v>852778.41</v>
      </c>
      <c r="S18" s="69">
        <v>4179274.83</v>
      </c>
      <c r="T18" s="69">
        <v>773590.36</v>
      </c>
      <c r="U18" s="69">
        <v>0</v>
      </c>
      <c r="V18" s="69">
        <v>0</v>
      </c>
      <c r="W18" s="69">
        <v>300119.71000000002</v>
      </c>
      <c r="X18" s="70">
        <v>1078827.5</v>
      </c>
      <c r="Y18" s="70">
        <v>14109937.439999999</v>
      </c>
      <c r="Z18" s="60">
        <v>1.7275932475561771E-2</v>
      </c>
      <c r="AA18" s="70">
        <v>1078417.1499999999</v>
      </c>
      <c r="AB18" s="70">
        <v>0</v>
      </c>
      <c r="AC18" s="70">
        <v>0</v>
      </c>
      <c r="AD18" s="70">
        <v>0</v>
      </c>
      <c r="AE18" s="70">
        <v>0</v>
      </c>
      <c r="AF18" s="70">
        <f t="shared" si="5"/>
        <v>0</v>
      </c>
      <c r="AG18" s="70">
        <v>465400.48</v>
      </c>
      <c r="AH18" s="69">
        <v>38672.410000000003</v>
      </c>
      <c r="AI18" s="69">
        <v>37024.43</v>
      </c>
      <c r="AJ18" s="70">
        <v>0</v>
      </c>
      <c r="AK18" s="69">
        <v>39254.519999999997</v>
      </c>
      <c r="AL18" s="69">
        <v>31724.26</v>
      </c>
      <c r="AM18" s="69">
        <v>64775.57</v>
      </c>
      <c r="AN18" s="69">
        <v>8395</v>
      </c>
      <c r="AO18" s="69">
        <v>3495</v>
      </c>
      <c r="AP18" s="69">
        <v>4143.3999999999996</v>
      </c>
      <c r="AQ18" s="69">
        <v>41584.85</v>
      </c>
      <c r="AR18" s="69">
        <v>5806.92</v>
      </c>
      <c r="AS18" s="69">
        <v>0</v>
      </c>
      <c r="AT18" s="69">
        <v>44368.7</v>
      </c>
      <c r="AU18" s="69">
        <v>14896.14</v>
      </c>
      <c r="AV18" s="69">
        <v>38267.050000000003</v>
      </c>
      <c r="AW18" s="69">
        <v>837808.73</v>
      </c>
      <c r="AX18" s="69">
        <v>0</v>
      </c>
      <c r="AY18" s="60">
        <f t="shared" si="6"/>
        <v>0</v>
      </c>
      <c r="AZ18" s="70">
        <v>0</v>
      </c>
      <c r="BA18" s="60">
        <v>7.8682457260932898E-2</v>
      </c>
      <c r="BB18" s="69">
        <v>98729.11</v>
      </c>
      <c r="BC18" s="69">
        <v>138887.81</v>
      </c>
      <c r="BD18" s="70">
        <v>237255</v>
      </c>
      <c r="BE18" s="70">
        <v>0</v>
      </c>
      <c r="BF18" s="70">
        <v>624191.43999999994</v>
      </c>
      <c r="BG18" s="70">
        <v>414739.25750000001</v>
      </c>
      <c r="BH18" s="70">
        <v>0</v>
      </c>
      <c r="BI18" s="70">
        <v>0</v>
      </c>
      <c r="BJ18" s="70">
        <f t="shared" si="7"/>
        <v>0</v>
      </c>
      <c r="BK18" s="70">
        <v>0</v>
      </c>
      <c r="BL18" s="59">
        <v>1630</v>
      </c>
      <c r="BM18" s="59">
        <v>286</v>
      </c>
      <c r="BN18" s="58">
        <v>8</v>
      </c>
      <c r="BO18" s="58">
        <v>-6</v>
      </c>
      <c r="BP18" s="58">
        <v>-9</v>
      </c>
      <c r="BQ18" s="58">
        <v>-23</v>
      </c>
      <c r="BR18" s="58">
        <v>-50</v>
      </c>
      <c r="BS18" s="58">
        <v>-168</v>
      </c>
      <c r="BT18" s="58">
        <v>0</v>
      </c>
      <c r="BU18" s="58">
        <v>0</v>
      </c>
      <c r="BV18" s="58">
        <v>0</v>
      </c>
      <c r="BW18" s="58">
        <v>-274</v>
      </c>
      <c r="BX18" s="58">
        <v>-2</v>
      </c>
      <c r="BY18" s="58">
        <v>1392</v>
      </c>
      <c r="BZ18" s="58">
        <v>3</v>
      </c>
      <c r="CA18" s="58">
        <v>13</v>
      </c>
      <c r="CB18" s="58">
        <v>71</v>
      </c>
      <c r="CC18" s="58">
        <v>19</v>
      </c>
      <c r="CD18" s="58">
        <v>174</v>
      </c>
      <c r="CE18" s="58">
        <v>2</v>
      </c>
      <c r="CF18" s="58">
        <v>9</v>
      </c>
    </row>
    <row r="19" spans="1:84" s="61" customFormat="1" ht="15.6" customHeight="1" x14ac:dyDescent="0.25">
      <c r="A19" s="32">
        <v>2</v>
      </c>
      <c r="B19" s="33" t="s">
        <v>546</v>
      </c>
      <c r="C19" s="54" t="s">
        <v>535</v>
      </c>
      <c r="D19" s="34" t="s">
        <v>119</v>
      </c>
      <c r="E19" s="34" t="s">
        <v>120</v>
      </c>
      <c r="F19" s="34" t="s">
        <v>105</v>
      </c>
      <c r="G19" s="69">
        <v>21389417.039999999</v>
      </c>
      <c r="H19" s="69">
        <v>1089.73</v>
      </c>
      <c r="I19" s="69">
        <v>0</v>
      </c>
      <c r="J19" s="69">
        <v>0</v>
      </c>
      <c r="K19" s="70">
        <v>483.95</v>
      </c>
      <c r="L19" s="70">
        <v>21390990.719999999</v>
      </c>
      <c r="M19" s="70">
        <v>0</v>
      </c>
      <c r="N19" s="69">
        <v>0</v>
      </c>
      <c r="O19" s="69">
        <v>4926757.38</v>
      </c>
      <c r="P19" s="71">
        <v>2097606.79</v>
      </c>
      <c r="Q19" s="69">
        <v>0</v>
      </c>
      <c r="R19" s="69">
        <v>2259080.3199999998</v>
      </c>
      <c r="S19" s="69">
        <v>6352201.2000000002</v>
      </c>
      <c r="T19" s="69">
        <v>2952781.05</v>
      </c>
      <c r="U19" s="69">
        <v>0</v>
      </c>
      <c r="V19" s="69">
        <v>0</v>
      </c>
      <c r="W19" s="69">
        <v>4629034.0199999996</v>
      </c>
      <c r="X19" s="70">
        <v>2054132.71</v>
      </c>
      <c r="Y19" s="70">
        <v>25271593.469999999</v>
      </c>
      <c r="Z19" s="60">
        <v>0.22453553492879683</v>
      </c>
      <c r="AA19" s="70">
        <v>2053648.76</v>
      </c>
      <c r="AB19" s="70">
        <v>0</v>
      </c>
      <c r="AC19" s="70">
        <v>0</v>
      </c>
      <c r="AD19" s="70">
        <v>483.95</v>
      </c>
      <c r="AE19" s="70">
        <v>0</v>
      </c>
      <c r="AF19" s="70">
        <f t="shared" si="5"/>
        <v>483.95</v>
      </c>
      <c r="AG19" s="70">
        <v>841582.93</v>
      </c>
      <c r="AH19" s="69">
        <v>69174.100000000006</v>
      </c>
      <c r="AI19" s="69">
        <v>220346.55</v>
      </c>
      <c r="AJ19" s="70">
        <v>0</v>
      </c>
      <c r="AK19" s="69">
        <v>155343.34</v>
      </c>
      <c r="AL19" s="69">
        <v>57186.16</v>
      </c>
      <c r="AM19" s="69">
        <v>117715.67</v>
      </c>
      <c r="AN19" s="69">
        <v>19101</v>
      </c>
      <c r="AO19" s="69">
        <v>10002.5</v>
      </c>
      <c r="AP19" s="69">
        <v>0</v>
      </c>
      <c r="AQ19" s="69">
        <v>20638.580000000002</v>
      </c>
      <c r="AR19" s="69">
        <v>15059.27</v>
      </c>
      <c r="AS19" s="69">
        <v>0</v>
      </c>
      <c r="AT19" s="69">
        <v>0</v>
      </c>
      <c r="AU19" s="69">
        <v>0</v>
      </c>
      <c r="AV19" s="69">
        <v>55313.66</v>
      </c>
      <c r="AW19" s="69">
        <v>1581463.76</v>
      </c>
      <c r="AX19" s="69">
        <v>0</v>
      </c>
      <c r="AY19" s="60">
        <f t="shared" si="6"/>
        <v>0</v>
      </c>
      <c r="AZ19" s="70">
        <v>0</v>
      </c>
      <c r="BA19" s="60">
        <v>9.6012376408366115E-2</v>
      </c>
      <c r="BB19" s="69">
        <v>4498721.6500000004</v>
      </c>
      <c r="BC19" s="69">
        <v>304207.23</v>
      </c>
      <c r="BD19" s="70">
        <v>237255</v>
      </c>
      <c r="BE19" s="70">
        <v>0</v>
      </c>
      <c r="BF19" s="70">
        <v>884680.26</v>
      </c>
      <c r="BG19" s="70">
        <v>489314.32</v>
      </c>
      <c r="BH19" s="70">
        <v>0</v>
      </c>
      <c r="BI19" s="70">
        <v>0</v>
      </c>
      <c r="BJ19" s="70">
        <f t="shared" si="7"/>
        <v>0</v>
      </c>
      <c r="BK19" s="70">
        <v>0</v>
      </c>
      <c r="BL19" s="59">
        <v>3111</v>
      </c>
      <c r="BM19" s="59">
        <v>434</v>
      </c>
      <c r="BN19" s="58">
        <v>2</v>
      </c>
      <c r="BO19" s="58">
        <v>0</v>
      </c>
      <c r="BP19" s="58">
        <v>-53</v>
      </c>
      <c r="BQ19" s="58">
        <v>-39</v>
      </c>
      <c r="BR19" s="58">
        <v>-443</v>
      </c>
      <c r="BS19" s="58">
        <v>-122</v>
      </c>
      <c r="BT19" s="58">
        <v>1</v>
      </c>
      <c r="BU19" s="58">
        <v>-1</v>
      </c>
      <c r="BV19" s="58">
        <v>75</v>
      </c>
      <c r="BW19" s="58">
        <v>-597</v>
      </c>
      <c r="BX19" s="58">
        <v>-56</v>
      </c>
      <c r="BY19" s="58">
        <v>2312</v>
      </c>
      <c r="BZ19" s="58">
        <v>15</v>
      </c>
      <c r="CA19" s="58">
        <v>4</v>
      </c>
      <c r="CB19" s="58">
        <v>157</v>
      </c>
      <c r="CC19" s="58">
        <v>44</v>
      </c>
      <c r="CD19" s="58">
        <v>362</v>
      </c>
      <c r="CE19" s="58">
        <v>10</v>
      </c>
      <c r="CF19" s="58">
        <v>24</v>
      </c>
    </row>
    <row r="20" spans="1:84" s="61" customFormat="1" ht="15.6" customHeight="1" x14ac:dyDescent="0.25">
      <c r="A20" s="32">
        <v>2</v>
      </c>
      <c r="B20" s="33" t="s">
        <v>116</v>
      </c>
      <c r="C20" s="54" t="s">
        <v>117</v>
      </c>
      <c r="D20" s="34" t="s">
        <v>118</v>
      </c>
      <c r="E20" s="34" t="s">
        <v>115</v>
      </c>
      <c r="F20" s="34" t="s">
        <v>105</v>
      </c>
      <c r="G20" s="69">
        <v>8585701.0700000003</v>
      </c>
      <c r="H20" s="69">
        <v>2360.2600000000002</v>
      </c>
      <c r="I20" s="69">
        <v>178471.04000000001</v>
      </c>
      <c r="J20" s="69">
        <v>0</v>
      </c>
      <c r="K20" s="70">
        <v>0</v>
      </c>
      <c r="L20" s="70">
        <v>8766532.3699999992</v>
      </c>
      <c r="M20" s="70">
        <v>0</v>
      </c>
      <c r="N20" s="69">
        <v>212132.47</v>
      </c>
      <c r="O20" s="69">
        <v>973909.39</v>
      </c>
      <c r="P20" s="71">
        <v>2341485.27</v>
      </c>
      <c r="Q20" s="69">
        <v>0</v>
      </c>
      <c r="R20" s="69">
        <v>463935.03</v>
      </c>
      <c r="S20" s="69">
        <v>3368629.16</v>
      </c>
      <c r="T20" s="69">
        <v>364293.95</v>
      </c>
      <c r="U20" s="69">
        <v>0</v>
      </c>
      <c r="V20" s="69">
        <v>0</v>
      </c>
      <c r="W20" s="69">
        <v>455934.12</v>
      </c>
      <c r="X20" s="70">
        <v>882426.04</v>
      </c>
      <c r="Y20" s="70">
        <v>9062745.4299999997</v>
      </c>
      <c r="Z20" s="60">
        <v>5.7416682421386131E-2</v>
      </c>
      <c r="AA20" s="70">
        <v>858513.38</v>
      </c>
      <c r="AB20" s="70">
        <v>0</v>
      </c>
      <c r="AC20" s="70">
        <v>0</v>
      </c>
      <c r="AD20" s="70">
        <v>0</v>
      </c>
      <c r="AE20" s="70">
        <v>0</v>
      </c>
      <c r="AF20" s="70">
        <f t="shared" si="5"/>
        <v>0</v>
      </c>
      <c r="AG20" s="70">
        <v>285421.7</v>
      </c>
      <c r="AH20" s="69">
        <v>21119.43</v>
      </c>
      <c r="AI20" s="69">
        <v>46975.24</v>
      </c>
      <c r="AJ20" s="70">
        <v>0</v>
      </c>
      <c r="AK20" s="69">
        <v>58352.81</v>
      </c>
      <c r="AL20" s="69">
        <v>29416.37</v>
      </c>
      <c r="AM20" s="69">
        <v>37666.1</v>
      </c>
      <c r="AN20" s="69">
        <v>6715</v>
      </c>
      <c r="AO20" s="69">
        <v>21450.17</v>
      </c>
      <c r="AP20" s="69">
        <v>0</v>
      </c>
      <c r="AQ20" s="69">
        <v>37716.93</v>
      </c>
      <c r="AR20" s="69">
        <v>4320</v>
      </c>
      <c r="AS20" s="69">
        <v>202.5</v>
      </c>
      <c r="AT20" s="69">
        <v>4127.22</v>
      </c>
      <c r="AU20" s="69">
        <v>16658.099999999999</v>
      </c>
      <c r="AV20" s="69">
        <v>56283.91</v>
      </c>
      <c r="AW20" s="69">
        <v>626425.48</v>
      </c>
      <c r="AX20" s="69">
        <v>0</v>
      </c>
      <c r="AY20" s="60">
        <f t="shared" si="6"/>
        <v>0</v>
      </c>
      <c r="AZ20" s="70">
        <v>0</v>
      </c>
      <c r="BA20" s="60">
        <v>9.9993392851726662E-2</v>
      </c>
      <c r="BB20" s="69">
        <v>249389.73</v>
      </c>
      <c r="BC20" s="69">
        <v>243708.26</v>
      </c>
      <c r="BD20" s="70">
        <v>240098.47</v>
      </c>
      <c r="BE20" s="70">
        <v>0</v>
      </c>
      <c r="BF20" s="70">
        <v>311116.34000000003</v>
      </c>
      <c r="BG20" s="70">
        <v>154509.97</v>
      </c>
      <c r="BH20" s="70">
        <v>0</v>
      </c>
      <c r="BI20" s="70">
        <v>0</v>
      </c>
      <c r="BJ20" s="70">
        <f t="shared" si="7"/>
        <v>0</v>
      </c>
      <c r="BK20" s="70">
        <v>0</v>
      </c>
      <c r="BL20" s="59">
        <v>967</v>
      </c>
      <c r="BM20" s="59">
        <v>159</v>
      </c>
      <c r="BN20" s="58">
        <v>3</v>
      </c>
      <c r="BO20" s="58">
        <v>-2</v>
      </c>
      <c r="BP20" s="58">
        <v>-4</v>
      </c>
      <c r="BQ20" s="58">
        <v>-16</v>
      </c>
      <c r="BR20" s="58">
        <v>-43</v>
      </c>
      <c r="BS20" s="58">
        <v>-38</v>
      </c>
      <c r="BT20" s="58">
        <v>0</v>
      </c>
      <c r="BU20" s="58">
        <v>0</v>
      </c>
      <c r="BV20" s="58">
        <v>0</v>
      </c>
      <c r="BW20" s="58">
        <v>-205</v>
      </c>
      <c r="BX20" s="58">
        <v>-4</v>
      </c>
      <c r="BY20" s="58">
        <v>817</v>
      </c>
      <c r="BZ20" s="58">
        <v>8</v>
      </c>
      <c r="CA20" s="58">
        <v>0</v>
      </c>
      <c r="CB20" s="58">
        <v>56</v>
      </c>
      <c r="CC20" s="58">
        <v>33</v>
      </c>
      <c r="CD20" s="58">
        <v>108</v>
      </c>
      <c r="CE20" s="58">
        <v>3</v>
      </c>
      <c r="CF20" s="58">
        <v>3</v>
      </c>
    </row>
    <row r="21" spans="1:84" s="49" customFormat="1" ht="15.6" customHeight="1" x14ac:dyDescent="0.25">
      <c r="A21" s="38">
        <v>2</v>
      </c>
      <c r="B21" s="50" t="s">
        <v>121</v>
      </c>
      <c r="C21" s="56" t="s">
        <v>122</v>
      </c>
      <c r="D21" s="41" t="s">
        <v>123</v>
      </c>
      <c r="E21" s="41" t="s">
        <v>86</v>
      </c>
      <c r="F21" s="41" t="s">
        <v>124</v>
      </c>
      <c r="G21" s="69">
        <v>3623878.15</v>
      </c>
      <c r="H21" s="69">
        <v>0</v>
      </c>
      <c r="I21" s="69">
        <v>1398414.8</v>
      </c>
      <c r="J21" s="69">
        <v>0</v>
      </c>
      <c r="K21" s="70">
        <v>0</v>
      </c>
      <c r="L21" s="70">
        <v>5022292.95</v>
      </c>
      <c r="M21" s="70">
        <v>0</v>
      </c>
      <c r="N21" s="69">
        <v>1520076.67</v>
      </c>
      <c r="O21" s="69">
        <v>457196.84</v>
      </c>
      <c r="P21" s="71">
        <v>1734012.42</v>
      </c>
      <c r="Q21" s="69">
        <v>7416.64</v>
      </c>
      <c r="R21" s="69">
        <v>184639.52</v>
      </c>
      <c r="S21" s="69">
        <v>493447.27</v>
      </c>
      <c r="T21" s="69">
        <v>128148.18</v>
      </c>
      <c r="U21" s="69">
        <v>0</v>
      </c>
      <c r="V21" s="69">
        <v>0</v>
      </c>
      <c r="W21" s="69">
        <v>63042.52</v>
      </c>
      <c r="X21" s="70">
        <v>296384.11000000004</v>
      </c>
      <c r="Y21" s="70">
        <v>4884364.17</v>
      </c>
      <c r="Z21" s="60">
        <v>0.13466694789392905</v>
      </c>
      <c r="AA21" s="70">
        <v>293521.58</v>
      </c>
      <c r="AB21" s="70">
        <v>0</v>
      </c>
      <c r="AC21" s="70">
        <v>0</v>
      </c>
      <c r="AD21" s="70">
        <v>0</v>
      </c>
      <c r="AE21" s="70">
        <v>8.0500000000000007</v>
      </c>
      <c r="AF21" s="70">
        <f t="shared" si="5"/>
        <v>8.0500000000000007</v>
      </c>
      <c r="AG21" s="70">
        <v>80132.95</v>
      </c>
      <c r="AH21" s="69">
        <v>6805.38</v>
      </c>
      <c r="AI21" s="69">
        <v>23012.959999999999</v>
      </c>
      <c r="AJ21" s="70">
        <v>0</v>
      </c>
      <c r="AK21" s="69">
        <v>13200</v>
      </c>
      <c r="AL21" s="69">
        <v>15226.75</v>
      </c>
      <c r="AM21" s="69">
        <v>17703.900000000001</v>
      </c>
      <c r="AN21" s="69">
        <v>1909</v>
      </c>
      <c r="AO21" s="69">
        <v>0</v>
      </c>
      <c r="AP21" s="69">
        <v>0</v>
      </c>
      <c r="AQ21" s="69">
        <v>6391.68</v>
      </c>
      <c r="AR21" s="69">
        <v>100</v>
      </c>
      <c r="AS21" s="69">
        <v>0</v>
      </c>
      <c r="AT21" s="69">
        <v>0</v>
      </c>
      <c r="AU21" s="69">
        <v>4800</v>
      </c>
      <c r="AV21" s="69">
        <v>13233.73</v>
      </c>
      <c r="AW21" s="69">
        <v>182516.35</v>
      </c>
      <c r="AX21" s="69">
        <v>54806.83</v>
      </c>
      <c r="AY21" s="60">
        <f t="shared" si="6"/>
        <v>0.30028449506030558</v>
      </c>
      <c r="AZ21" s="70">
        <v>0</v>
      </c>
      <c r="BA21" s="60">
        <v>8.0996536817883907E-2</v>
      </c>
      <c r="BB21" s="69">
        <v>21832.18</v>
      </c>
      <c r="BC21" s="69">
        <v>466184.43</v>
      </c>
      <c r="BD21" s="70">
        <v>119000</v>
      </c>
      <c r="BE21" s="70">
        <v>0</v>
      </c>
      <c r="BF21" s="70">
        <v>14914.2500000001</v>
      </c>
      <c r="BG21" s="70">
        <v>0</v>
      </c>
      <c r="BH21" s="70">
        <v>0</v>
      </c>
      <c r="BI21" s="70">
        <v>0</v>
      </c>
      <c r="BJ21" s="70">
        <f t="shared" si="7"/>
        <v>0</v>
      </c>
      <c r="BK21" s="70">
        <v>0</v>
      </c>
      <c r="BL21" s="59">
        <v>333</v>
      </c>
      <c r="BM21" s="59">
        <v>34</v>
      </c>
      <c r="BN21" s="58">
        <v>0</v>
      </c>
      <c r="BO21" s="58">
        <v>0</v>
      </c>
      <c r="BP21" s="58">
        <v>-2</v>
      </c>
      <c r="BQ21" s="58">
        <v>-5</v>
      </c>
      <c r="BR21" s="58">
        <v>-3</v>
      </c>
      <c r="BS21" s="58">
        <v>-5</v>
      </c>
      <c r="BT21" s="58">
        <v>0</v>
      </c>
      <c r="BU21" s="58">
        <v>0</v>
      </c>
      <c r="BV21" s="58">
        <v>2</v>
      </c>
      <c r="BW21" s="58">
        <v>-75</v>
      </c>
      <c r="BX21" s="58">
        <v>-1</v>
      </c>
      <c r="BY21" s="58">
        <v>278</v>
      </c>
      <c r="BZ21" s="58">
        <v>4</v>
      </c>
      <c r="CA21" s="58">
        <v>16</v>
      </c>
      <c r="CB21" s="58">
        <v>5</v>
      </c>
      <c r="CC21" s="58">
        <v>8</v>
      </c>
      <c r="CD21" s="58">
        <v>37</v>
      </c>
      <c r="CE21" s="58">
        <v>15</v>
      </c>
      <c r="CF21" s="58">
        <v>9</v>
      </c>
    </row>
    <row r="22" spans="1:84" s="61" customFormat="1" ht="15.6" customHeight="1" x14ac:dyDescent="0.25">
      <c r="A22" s="32">
        <v>2</v>
      </c>
      <c r="B22" s="33" t="s">
        <v>125</v>
      </c>
      <c r="C22" s="54" t="s">
        <v>126</v>
      </c>
      <c r="D22" s="34" t="s">
        <v>127</v>
      </c>
      <c r="E22" s="34" t="s">
        <v>104</v>
      </c>
      <c r="F22" s="34" t="s">
        <v>105</v>
      </c>
      <c r="G22" s="69">
        <v>14064669.48</v>
      </c>
      <c r="H22" s="69">
        <v>237.5</v>
      </c>
      <c r="I22" s="69">
        <v>104240.62</v>
      </c>
      <c r="J22" s="69">
        <v>0</v>
      </c>
      <c r="K22" s="70">
        <v>0</v>
      </c>
      <c r="L22" s="70">
        <v>14169147.6</v>
      </c>
      <c r="M22" s="70">
        <v>0</v>
      </c>
      <c r="N22" s="69">
        <v>271955.58</v>
      </c>
      <c r="O22" s="69">
        <v>1685974.13</v>
      </c>
      <c r="P22" s="71">
        <v>3827705.06</v>
      </c>
      <c r="Q22" s="69">
        <v>0</v>
      </c>
      <c r="R22" s="69">
        <v>1040413.66</v>
      </c>
      <c r="S22" s="69">
        <v>4812292.53</v>
      </c>
      <c r="T22" s="69">
        <v>1081002.02</v>
      </c>
      <c r="U22" s="69">
        <v>0</v>
      </c>
      <c r="V22" s="69">
        <v>0</v>
      </c>
      <c r="W22" s="69">
        <v>250278.83</v>
      </c>
      <c r="X22" s="70">
        <v>1402950.33</v>
      </c>
      <c r="Y22" s="70">
        <v>14372572.140000001</v>
      </c>
      <c r="Z22" s="60">
        <v>2.1816715207312803E-2</v>
      </c>
      <c r="AA22" s="70">
        <v>1406151.57</v>
      </c>
      <c r="AB22" s="70">
        <v>0</v>
      </c>
      <c r="AC22" s="70">
        <v>0</v>
      </c>
      <c r="AD22" s="70">
        <v>0</v>
      </c>
      <c r="AE22" s="70">
        <v>190.17</v>
      </c>
      <c r="AF22" s="70">
        <f t="shared" si="5"/>
        <v>190.17</v>
      </c>
      <c r="AG22" s="70">
        <v>561019.75</v>
      </c>
      <c r="AH22" s="69">
        <v>41751.39</v>
      </c>
      <c r="AI22" s="69">
        <v>120172.1</v>
      </c>
      <c r="AJ22" s="70">
        <v>0</v>
      </c>
      <c r="AK22" s="69">
        <v>83037.58</v>
      </c>
      <c r="AL22" s="69">
        <v>33755.17</v>
      </c>
      <c r="AM22" s="69">
        <v>94281.89</v>
      </c>
      <c r="AN22" s="69">
        <v>13341</v>
      </c>
      <c r="AO22" s="69">
        <v>27223.82</v>
      </c>
      <c r="AP22" s="69">
        <v>0</v>
      </c>
      <c r="AQ22" s="69">
        <v>20502.490000000002</v>
      </c>
      <c r="AR22" s="69">
        <v>3976.68</v>
      </c>
      <c r="AS22" s="69">
        <v>0</v>
      </c>
      <c r="AT22" s="69">
        <v>5150.09</v>
      </c>
      <c r="AU22" s="69">
        <v>12000</v>
      </c>
      <c r="AV22" s="69">
        <v>27495.68</v>
      </c>
      <c r="AW22" s="69">
        <v>1043707.64</v>
      </c>
      <c r="AX22" s="69">
        <v>0</v>
      </c>
      <c r="AY22" s="60">
        <f t="shared" si="6"/>
        <v>0</v>
      </c>
      <c r="AZ22" s="70">
        <v>0</v>
      </c>
      <c r="BA22" s="60">
        <v>9.9977576579353786E-2</v>
      </c>
      <c r="BB22" s="69">
        <v>190217.82</v>
      </c>
      <c r="BC22" s="69">
        <v>116632.25</v>
      </c>
      <c r="BD22" s="70">
        <v>240157.96</v>
      </c>
      <c r="BE22" s="70">
        <v>0</v>
      </c>
      <c r="BF22" s="70">
        <v>486242.89999999898</v>
      </c>
      <c r="BG22" s="70">
        <v>225315.989999999</v>
      </c>
      <c r="BH22" s="70">
        <v>0</v>
      </c>
      <c r="BI22" s="70">
        <v>0</v>
      </c>
      <c r="BJ22" s="70">
        <f t="shared" si="7"/>
        <v>0</v>
      </c>
      <c r="BK22" s="70">
        <v>0</v>
      </c>
      <c r="BL22" s="59">
        <v>1998</v>
      </c>
      <c r="BM22" s="59">
        <v>283</v>
      </c>
      <c r="BN22" s="58">
        <v>44</v>
      </c>
      <c r="BO22" s="58">
        <v>-1</v>
      </c>
      <c r="BP22" s="58">
        <v>-12</v>
      </c>
      <c r="BQ22" s="58">
        <v>-48</v>
      </c>
      <c r="BR22" s="58">
        <v>-34</v>
      </c>
      <c r="BS22" s="58">
        <v>-95</v>
      </c>
      <c r="BT22" s="58">
        <v>0</v>
      </c>
      <c r="BU22" s="58">
        <v>-2</v>
      </c>
      <c r="BV22" s="58">
        <v>0</v>
      </c>
      <c r="BW22" s="58">
        <v>-390</v>
      </c>
      <c r="BX22" s="58">
        <v>-2</v>
      </c>
      <c r="BY22" s="58">
        <v>1741</v>
      </c>
      <c r="BZ22" s="58">
        <v>15</v>
      </c>
      <c r="CA22" s="58">
        <v>6</v>
      </c>
      <c r="CB22" s="58">
        <v>86</v>
      </c>
      <c r="CC22" s="58">
        <v>33</v>
      </c>
      <c r="CD22" s="58">
        <v>268</v>
      </c>
      <c r="CE22" s="58">
        <v>0</v>
      </c>
      <c r="CF22" s="58">
        <v>0</v>
      </c>
    </row>
    <row r="23" spans="1:84" s="61" customFormat="1" ht="15.6" customHeight="1" x14ac:dyDescent="0.25">
      <c r="A23" s="32">
        <v>3</v>
      </c>
      <c r="B23" s="33" t="s">
        <v>130</v>
      </c>
      <c r="C23" s="54" t="s">
        <v>131</v>
      </c>
      <c r="D23" s="34" t="s">
        <v>132</v>
      </c>
      <c r="E23" s="34" t="s">
        <v>86</v>
      </c>
      <c r="F23" s="34" t="s">
        <v>133</v>
      </c>
      <c r="G23" s="69">
        <v>37541383.240000002</v>
      </c>
      <c r="H23" s="69">
        <v>0</v>
      </c>
      <c r="I23" s="69">
        <v>1002779.5800000001</v>
      </c>
      <c r="J23" s="69">
        <v>0</v>
      </c>
      <c r="K23" s="70">
        <v>0</v>
      </c>
      <c r="L23" s="70">
        <v>38544162.82</v>
      </c>
      <c r="M23" s="70">
        <v>0</v>
      </c>
      <c r="N23" s="69">
        <v>360812.34</v>
      </c>
      <c r="O23" s="69">
        <v>10489258.960000001</v>
      </c>
      <c r="P23" s="71">
        <v>6195703.7300000004</v>
      </c>
      <c r="Q23" s="69">
        <v>54679.18</v>
      </c>
      <c r="R23" s="69">
        <v>2483510.79</v>
      </c>
      <c r="S23" s="69">
        <v>10334081.119999999</v>
      </c>
      <c r="T23" s="69">
        <v>4356324.1900000004</v>
      </c>
      <c r="U23" s="69">
        <v>0</v>
      </c>
      <c r="V23" s="69">
        <v>0</v>
      </c>
      <c r="W23" s="69">
        <v>1740260.4</v>
      </c>
      <c r="X23" s="70">
        <v>3495273.69</v>
      </c>
      <c r="Y23" s="70">
        <v>39509904.399999999</v>
      </c>
      <c r="Z23" s="60">
        <v>0.15259843606124912</v>
      </c>
      <c r="AA23" s="70">
        <v>3153480.15</v>
      </c>
      <c r="AB23" s="70">
        <v>0</v>
      </c>
      <c r="AC23" s="70">
        <v>0</v>
      </c>
      <c r="AD23" s="70">
        <v>0</v>
      </c>
      <c r="AE23" s="70">
        <v>305.51</v>
      </c>
      <c r="AF23" s="70">
        <f t="shared" si="5"/>
        <v>305.51</v>
      </c>
      <c r="AG23" s="70">
        <v>1539146.21</v>
      </c>
      <c r="AH23" s="69">
        <v>117074.78</v>
      </c>
      <c r="AI23" s="69">
        <v>440262.33</v>
      </c>
      <c r="AJ23" s="70">
        <v>0</v>
      </c>
      <c r="AK23" s="69">
        <v>262595.7</v>
      </c>
      <c r="AL23" s="69">
        <v>7536.48</v>
      </c>
      <c r="AM23" s="69">
        <v>127165.03</v>
      </c>
      <c r="AN23" s="69">
        <v>9950</v>
      </c>
      <c r="AO23" s="69">
        <v>1278.8699999999999</v>
      </c>
      <c r="AP23" s="69">
        <v>0</v>
      </c>
      <c r="AQ23" s="69">
        <v>36119.82</v>
      </c>
      <c r="AR23" s="69">
        <v>11203.76</v>
      </c>
      <c r="AS23" s="69">
        <v>105</v>
      </c>
      <c r="AT23" s="69">
        <v>20766.55</v>
      </c>
      <c r="AU23" s="69">
        <v>33726.46</v>
      </c>
      <c r="AV23" s="69">
        <v>95267.520000000004</v>
      </c>
      <c r="AW23" s="69">
        <v>2702198.51</v>
      </c>
      <c r="AX23" s="69">
        <v>0</v>
      </c>
      <c r="AY23" s="60">
        <f t="shared" si="6"/>
        <v>0</v>
      </c>
      <c r="AZ23" s="70">
        <v>0</v>
      </c>
      <c r="BA23" s="60">
        <v>8.4000105426056751E-2</v>
      </c>
      <c r="BB23" s="69">
        <v>981181.92</v>
      </c>
      <c r="BC23" s="69">
        <v>4747574.45</v>
      </c>
      <c r="BD23" s="70">
        <v>240158</v>
      </c>
      <c r="BE23" s="70">
        <v>0</v>
      </c>
      <c r="BF23" s="70">
        <v>813688.96999999904</v>
      </c>
      <c r="BG23" s="70">
        <v>138139.34249999901</v>
      </c>
      <c r="BH23" s="70">
        <v>0</v>
      </c>
      <c r="BI23" s="70">
        <v>0</v>
      </c>
      <c r="BJ23" s="70">
        <f t="shared" si="7"/>
        <v>0</v>
      </c>
      <c r="BK23" s="70">
        <v>0</v>
      </c>
      <c r="BL23" s="59">
        <v>5843</v>
      </c>
      <c r="BM23" s="59">
        <v>771</v>
      </c>
      <c r="BN23" s="58">
        <v>46</v>
      </c>
      <c r="BO23" s="58">
        <v>-172</v>
      </c>
      <c r="BP23" s="58">
        <v>-35</v>
      </c>
      <c r="BQ23" s="58">
        <v>-77</v>
      </c>
      <c r="BR23" s="58">
        <v>-233</v>
      </c>
      <c r="BS23" s="58">
        <v>-332</v>
      </c>
      <c r="BT23" s="58">
        <v>2</v>
      </c>
      <c r="BU23" s="58">
        <v>0</v>
      </c>
      <c r="BV23" s="58">
        <v>23</v>
      </c>
      <c r="BW23" s="58">
        <v>-839</v>
      </c>
      <c r="BX23" s="58">
        <v>-1</v>
      </c>
      <c r="BY23" s="58">
        <v>4996</v>
      </c>
      <c r="BZ23" s="58">
        <v>23</v>
      </c>
      <c r="CA23" s="58">
        <v>188</v>
      </c>
      <c r="CB23" s="58">
        <v>287</v>
      </c>
      <c r="CC23" s="58">
        <v>64</v>
      </c>
      <c r="CD23" s="58">
        <v>430</v>
      </c>
      <c r="CE23" s="58">
        <v>89</v>
      </c>
      <c r="CF23" s="58">
        <v>34</v>
      </c>
    </row>
    <row r="24" spans="1:84" s="61" customFormat="1" ht="15.6" customHeight="1" x14ac:dyDescent="0.25">
      <c r="A24" s="32">
        <v>3</v>
      </c>
      <c r="B24" s="66" t="s">
        <v>573</v>
      </c>
      <c r="C24" s="54" t="s">
        <v>580</v>
      </c>
      <c r="D24" s="34" t="s">
        <v>134</v>
      </c>
      <c r="E24" s="34" t="s">
        <v>135</v>
      </c>
      <c r="F24" s="34" t="s">
        <v>136</v>
      </c>
      <c r="G24" s="69">
        <v>35910713</v>
      </c>
      <c r="H24" s="69">
        <v>0</v>
      </c>
      <c r="I24" s="69">
        <v>227506</v>
      </c>
      <c r="J24" s="69">
        <v>0</v>
      </c>
      <c r="K24" s="70">
        <v>0</v>
      </c>
      <c r="L24" s="70">
        <v>36138218</v>
      </c>
      <c r="M24" s="70">
        <v>0</v>
      </c>
      <c r="N24" s="69">
        <v>4146439</v>
      </c>
      <c r="O24" s="69">
        <v>5429010</v>
      </c>
      <c r="P24" s="71">
        <v>5246550</v>
      </c>
      <c r="Q24" s="69">
        <v>0</v>
      </c>
      <c r="R24" s="69">
        <v>2968548</v>
      </c>
      <c r="S24" s="69">
        <v>10677671</v>
      </c>
      <c r="T24" s="69">
        <v>4410045</v>
      </c>
      <c r="U24" s="69">
        <v>0</v>
      </c>
      <c r="V24" s="69">
        <v>0</v>
      </c>
      <c r="W24" s="69">
        <v>979025</v>
      </c>
      <c r="X24" s="70">
        <f>23+2780027</f>
        <v>2780050</v>
      </c>
      <c r="Y24" s="70">
        <v>36637340</v>
      </c>
      <c r="Z24" s="60">
        <f>2913907/35910713</f>
        <v>8.1143111806217832E-2</v>
      </c>
      <c r="AA24" s="70">
        <v>2780027</v>
      </c>
      <c r="AB24" s="70">
        <v>0</v>
      </c>
      <c r="AC24" s="70">
        <v>0</v>
      </c>
      <c r="AD24" s="70">
        <v>0</v>
      </c>
      <c r="AE24" s="70">
        <v>0</v>
      </c>
      <c r="AF24" s="70">
        <f t="shared" ref="AF24" si="8">SUM(AD24:AE24)</f>
        <v>0</v>
      </c>
      <c r="AG24" s="70">
        <v>1305157</v>
      </c>
      <c r="AH24" s="69">
        <v>110481</v>
      </c>
      <c r="AI24" s="69">
        <v>304295</v>
      </c>
      <c r="AJ24" s="70">
        <v>0</v>
      </c>
      <c r="AK24" s="69">
        <v>138316</v>
      </c>
      <c r="AL24" s="69">
        <v>22800</v>
      </c>
      <c r="AM24" s="69">
        <v>70216</v>
      </c>
      <c r="AN24" s="69">
        <v>9950</v>
      </c>
      <c r="AO24" s="69">
        <v>32852</v>
      </c>
      <c r="AP24" s="69">
        <v>0</v>
      </c>
      <c r="AQ24" s="69">
        <f>9700+11683+12778</f>
        <v>34161</v>
      </c>
      <c r="AR24" s="69">
        <v>7788</v>
      </c>
      <c r="AS24" s="69">
        <v>0</v>
      </c>
      <c r="AT24" s="69">
        <v>12792</v>
      </c>
      <c r="AU24" s="69">
        <v>43032</v>
      </c>
      <c r="AV24" s="69">
        <v>72168</v>
      </c>
      <c r="AW24" s="69">
        <v>2164008</v>
      </c>
      <c r="AX24" s="69">
        <v>0</v>
      </c>
      <c r="AY24" s="60">
        <f t="shared" ref="AY24" si="9">AX24/AW24</f>
        <v>0</v>
      </c>
      <c r="AZ24" s="70">
        <v>0</v>
      </c>
      <c r="BA24" s="60">
        <f>2780027/35910713</f>
        <v>7.7414976416647588E-2</v>
      </c>
      <c r="BB24" s="58">
        <v>993238</v>
      </c>
      <c r="BC24" s="58">
        <v>2698857</v>
      </c>
      <c r="BD24" s="59">
        <v>238938</v>
      </c>
      <c r="BE24" s="59">
        <v>0</v>
      </c>
      <c r="BF24" s="59">
        <v>1197038</v>
      </c>
      <c r="BG24" s="59">
        <v>656036</v>
      </c>
      <c r="BH24" s="59">
        <v>0</v>
      </c>
      <c r="BI24" s="59">
        <v>0</v>
      </c>
      <c r="BJ24" s="59">
        <v>0</v>
      </c>
      <c r="BK24" s="59">
        <v>0</v>
      </c>
      <c r="BL24" s="59">
        <v>5381</v>
      </c>
      <c r="BM24" s="59">
        <v>879</v>
      </c>
      <c r="BN24" s="58">
        <v>36</v>
      </c>
      <c r="BO24" s="58">
        <v>-33</v>
      </c>
      <c r="BP24" s="58">
        <v>-20</v>
      </c>
      <c r="BQ24" s="58">
        <v>-60</v>
      </c>
      <c r="BR24" s="58">
        <v>-210</v>
      </c>
      <c r="BS24" s="58">
        <v>-294</v>
      </c>
      <c r="BT24" s="58">
        <v>29</v>
      </c>
      <c r="BU24" s="58">
        <v>0</v>
      </c>
      <c r="BV24" s="58">
        <v>69</v>
      </c>
      <c r="BW24" s="58">
        <v>-914</v>
      </c>
      <c r="BX24" s="58">
        <v>-1</v>
      </c>
      <c r="BY24" s="58">
        <v>4862</v>
      </c>
      <c r="BZ24" s="58">
        <v>8</v>
      </c>
      <c r="CA24" s="58">
        <v>602</v>
      </c>
      <c r="CB24" s="58">
        <v>218</v>
      </c>
      <c r="CC24" s="58">
        <v>76</v>
      </c>
      <c r="CD24" s="58">
        <v>510</v>
      </c>
      <c r="CE24" s="58">
        <v>80</v>
      </c>
      <c r="CF24" s="58">
        <v>25</v>
      </c>
    </row>
    <row r="25" spans="1:84" s="61" customFormat="1" ht="15.6" customHeight="1" x14ac:dyDescent="0.25">
      <c r="A25" s="32">
        <v>3</v>
      </c>
      <c r="B25" s="33" t="s">
        <v>137</v>
      </c>
      <c r="C25" s="54" t="s">
        <v>138</v>
      </c>
      <c r="D25" s="34" t="s">
        <v>139</v>
      </c>
      <c r="E25" s="34" t="s">
        <v>86</v>
      </c>
      <c r="F25" s="34" t="s">
        <v>133</v>
      </c>
      <c r="G25" s="69">
        <v>41333912.310000002</v>
      </c>
      <c r="H25" s="69">
        <v>0</v>
      </c>
      <c r="I25" s="69">
        <v>831988.01</v>
      </c>
      <c r="J25" s="69">
        <v>0</v>
      </c>
      <c r="K25" s="70">
        <v>0</v>
      </c>
      <c r="L25" s="70">
        <v>42165900.32</v>
      </c>
      <c r="M25" s="70">
        <v>0</v>
      </c>
      <c r="N25" s="69">
        <v>2539067.04</v>
      </c>
      <c r="O25" s="69">
        <v>15039637.51</v>
      </c>
      <c r="P25" s="71">
        <v>3687393.15</v>
      </c>
      <c r="Q25" s="69">
        <v>0</v>
      </c>
      <c r="R25" s="69">
        <v>2374120.36</v>
      </c>
      <c r="S25" s="69">
        <v>11069916.710000001</v>
      </c>
      <c r="T25" s="69">
        <v>4217936.99</v>
      </c>
      <c r="U25" s="69">
        <v>0</v>
      </c>
      <c r="V25" s="69">
        <v>432</v>
      </c>
      <c r="W25" s="69">
        <v>1148603.24</v>
      </c>
      <c r="X25" s="70">
        <v>3006329.26</v>
      </c>
      <c r="Y25" s="70">
        <v>43083436.259999998</v>
      </c>
      <c r="Z25" s="60">
        <v>0.10536605843977463</v>
      </c>
      <c r="AA25" s="70">
        <v>2846683.77</v>
      </c>
      <c r="AB25" s="70">
        <v>0</v>
      </c>
      <c r="AC25" s="70">
        <v>0</v>
      </c>
      <c r="AD25" s="70">
        <v>0</v>
      </c>
      <c r="AE25" s="70">
        <v>0</v>
      </c>
      <c r="AF25" s="70">
        <f t="shared" ref="AF25:AF30" si="10">SUM(AD25:AE25)</f>
        <v>0</v>
      </c>
      <c r="AG25" s="70">
        <v>1163435.97</v>
      </c>
      <c r="AH25" s="69">
        <v>91195.39</v>
      </c>
      <c r="AI25" s="69">
        <v>285587.11</v>
      </c>
      <c r="AJ25" s="70">
        <v>0</v>
      </c>
      <c r="AK25" s="69">
        <v>141911.16</v>
      </c>
      <c r="AL25" s="69">
        <v>3844.1</v>
      </c>
      <c r="AM25" s="69">
        <v>141248.70000000001</v>
      </c>
      <c r="AN25" s="69">
        <v>9950</v>
      </c>
      <c r="AO25" s="69">
        <v>3717</v>
      </c>
      <c r="AP25" s="69">
        <v>0</v>
      </c>
      <c r="AQ25" s="69">
        <v>48123.09</v>
      </c>
      <c r="AR25" s="69">
        <v>4207.51</v>
      </c>
      <c r="AS25" s="69">
        <v>0</v>
      </c>
      <c r="AT25" s="69">
        <v>16203.65</v>
      </c>
      <c r="AU25" s="69">
        <v>2498.92</v>
      </c>
      <c r="AV25" s="69">
        <v>53646.060000000005</v>
      </c>
      <c r="AW25" s="69">
        <v>1965568.66</v>
      </c>
      <c r="AX25" s="69">
        <v>0</v>
      </c>
      <c r="AY25" s="60">
        <f t="shared" ref="AY25:AY30" si="11">AX25/AW25</f>
        <v>0</v>
      </c>
      <c r="AZ25" s="70">
        <v>0</v>
      </c>
      <c r="BA25" s="60">
        <v>6.887041682989431E-2</v>
      </c>
      <c r="BB25" s="69">
        <v>633647.73</v>
      </c>
      <c r="BC25" s="69">
        <v>3721543.69</v>
      </c>
      <c r="BD25" s="70">
        <v>240158</v>
      </c>
      <c r="BE25" s="70">
        <v>0</v>
      </c>
      <c r="BF25" s="70">
        <v>1726913.56</v>
      </c>
      <c r="BG25" s="70">
        <v>1235521.395</v>
      </c>
      <c r="BH25" s="70">
        <v>0</v>
      </c>
      <c r="BI25" s="70">
        <v>0</v>
      </c>
      <c r="BJ25" s="70">
        <f t="shared" ref="BJ25:BJ30" si="12">SUM(BH25:BI25)</f>
        <v>0</v>
      </c>
      <c r="BK25" s="70">
        <v>0</v>
      </c>
      <c r="BL25" s="59">
        <v>4429</v>
      </c>
      <c r="BM25" s="59">
        <v>741</v>
      </c>
      <c r="BN25" s="58">
        <v>105</v>
      </c>
      <c r="BO25" s="58">
        <v>-123</v>
      </c>
      <c r="BP25" s="58">
        <v>-17</v>
      </c>
      <c r="BQ25" s="58">
        <v>-47</v>
      </c>
      <c r="BR25" s="58">
        <v>-155</v>
      </c>
      <c r="BS25" s="58">
        <v>-461</v>
      </c>
      <c r="BT25" s="58">
        <v>0</v>
      </c>
      <c r="BU25" s="58">
        <v>0</v>
      </c>
      <c r="BV25" s="58">
        <v>200</v>
      </c>
      <c r="BW25" s="58">
        <v>-787</v>
      </c>
      <c r="BX25" s="58">
        <v>0</v>
      </c>
      <c r="BY25" s="58">
        <v>3885</v>
      </c>
      <c r="BZ25" s="58">
        <v>7</v>
      </c>
      <c r="CA25" s="58">
        <v>395</v>
      </c>
      <c r="CB25" s="58">
        <v>288</v>
      </c>
      <c r="CC25" s="58">
        <v>39</v>
      </c>
      <c r="CD25" s="58">
        <v>421</v>
      </c>
      <c r="CE25" s="58">
        <v>1</v>
      </c>
      <c r="CF25" s="58">
        <v>35</v>
      </c>
    </row>
    <row r="26" spans="1:84" s="61" customFormat="1" ht="15.6" customHeight="1" x14ac:dyDescent="0.25">
      <c r="A26" s="32">
        <v>3</v>
      </c>
      <c r="B26" s="33" t="s">
        <v>140</v>
      </c>
      <c r="C26" s="54" t="s">
        <v>111</v>
      </c>
      <c r="D26" s="34" t="s">
        <v>141</v>
      </c>
      <c r="E26" s="34" t="s">
        <v>86</v>
      </c>
      <c r="F26" s="34" t="s">
        <v>142</v>
      </c>
      <c r="G26" s="69">
        <v>15410879.65</v>
      </c>
      <c r="H26" s="69">
        <v>99965.75</v>
      </c>
      <c r="I26" s="69">
        <v>0</v>
      </c>
      <c r="J26" s="69">
        <v>0</v>
      </c>
      <c r="K26" s="70">
        <v>0</v>
      </c>
      <c r="L26" s="70">
        <v>15510845.4</v>
      </c>
      <c r="M26" s="70">
        <v>0</v>
      </c>
      <c r="N26" s="69">
        <v>0</v>
      </c>
      <c r="O26" s="69">
        <v>3340971.57</v>
      </c>
      <c r="P26" s="71">
        <v>5641649.7300000004</v>
      </c>
      <c r="Q26" s="69">
        <v>0</v>
      </c>
      <c r="R26" s="69">
        <v>1931444.92</v>
      </c>
      <c r="S26" s="69">
        <v>1817765.99</v>
      </c>
      <c r="T26" s="69">
        <v>1540574.04</v>
      </c>
      <c r="U26" s="69">
        <v>0</v>
      </c>
      <c r="V26" s="69">
        <v>0</v>
      </c>
      <c r="W26" s="69">
        <v>234645.43</v>
      </c>
      <c r="X26" s="70">
        <v>1321817.1299999999</v>
      </c>
      <c r="Y26" s="70">
        <v>15828868.810000001</v>
      </c>
      <c r="Z26" s="60">
        <v>9.3568843127016146E-2</v>
      </c>
      <c r="AA26" s="70">
        <v>1321817.1299999999</v>
      </c>
      <c r="AB26" s="70">
        <v>0</v>
      </c>
      <c r="AC26" s="70">
        <v>0</v>
      </c>
      <c r="AD26" s="70">
        <v>0</v>
      </c>
      <c r="AE26" s="70">
        <v>0</v>
      </c>
      <c r="AF26" s="70">
        <f t="shared" si="10"/>
        <v>0</v>
      </c>
      <c r="AG26" s="70">
        <v>371428.36</v>
      </c>
      <c r="AH26" s="69">
        <v>28618.07</v>
      </c>
      <c r="AI26" s="69">
        <v>58445.06</v>
      </c>
      <c r="AJ26" s="70">
        <v>0</v>
      </c>
      <c r="AK26" s="69">
        <v>79506.11</v>
      </c>
      <c r="AL26" s="69">
        <v>43651.39</v>
      </c>
      <c r="AM26" s="69">
        <v>86428.15</v>
      </c>
      <c r="AN26" s="69">
        <v>9950</v>
      </c>
      <c r="AO26" s="69">
        <v>4739.97</v>
      </c>
      <c r="AP26" s="69">
        <v>0</v>
      </c>
      <c r="AQ26" s="69">
        <v>21459.62</v>
      </c>
      <c r="AR26" s="69">
        <v>5680.14</v>
      </c>
      <c r="AS26" s="69">
        <v>0</v>
      </c>
      <c r="AT26" s="69">
        <v>6768</v>
      </c>
      <c r="AU26" s="69">
        <v>14379.36</v>
      </c>
      <c r="AV26" s="69">
        <v>33120.99</v>
      </c>
      <c r="AW26" s="69">
        <v>764175.22</v>
      </c>
      <c r="AX26" s="69">
        <v>0</v>
      </c>
      <c r="AY26" s="60">
        <f t="shared" si="11"/>
        <v>0</v>
      </c>
      <c r="AZ26" s="70">
        <v>0</v>
      </c>
      <c r="BA26" s="60">
        <v>8.577168597900249E-2</v>
      </c>
      <c r="BB26" s="69">
        <v>224898.94</v>
      </c>
      <c r="BC26" s="69">
        <v>1226432.92</v>
      </c>
      <c r="BD26" s="70">
        <v>240158</v>
      </c>
      <c r="BE26" s="70">
        <v>0</v>
      </c>
      <c r="BF26" s="70">
        <v>802187.27</v>
      </c>
      <c r="BG26" s="70">
        <v>611143.46499999997</v>
      </c>
      <c r="BH26" s="70">
        <v>0</v>
      </c>
      <c r="BI26" s="70">
        <v>0</v>
      </c>
      <c r="BJ26" s="70">
        <f t="shared" si="12"/>
        <v>0</v>
      </c>
      <c r="BK26" s="70">
        <v>0</v>
      </c>
      <c r="BL26" s="59">
        <v>2645</v>
      </c>
      <c r="BM26" s="59">
        <v>271</v>
      </c>
      <c r="BN26" s="58">
        <v>24</v>
      </c>
      <c r="BO26" s="58">
        <v>-49</v>
      </c>
      <c r="BP26" s="58">
        <v>-5</v>
      </c>
      <c r="BQ26" s="58">
        <v>-13</v>
      </c>
      <c r="BR26" s="58">
        <v>-47</v>
      </c>
      <c r="BS26" s="58">
        <v>-85</v>
      </c>
      <c r="BT26" s="58">
        <v>5</v>
      </c>
      <c r="BU26" s="58">
        <v>0</v>
      </c>
      <c r="BV26" s="58">
        <v>-18</v>
      </c>
      <c r="BW26" s="58">
        <v>-363</v>
      </c>
      <c r="BX26" s="58">
        <v>-2</v>
      </c>
      <c r="BY26" s="58">
        <v>2363</v>
      </c>
      <c r="BZ26" s="58">
        <v>25</v>
      </c>
      <c r="CA26" s="58">
        <v>0</v>
      </c>
      <c r="CB26" s="58">
        <v>44</v>
      </c>
      <c r="CC26" s="58">
        <v>16</v>
      </c>
      <c r="CD26" s="58">
        <v>231</v>
      </c>
      <c r="CE26" s="58">
        <v>68</v>
      </c>
      <c r="CF26" s="58">
        <v>4</v>
      </c>
    </row>
    <row r="27" spans="1:84" s="61" customFormat="1" ht="15.6" customHeight="1" x14ac:dyDescent="0.25">
      <c r="A27" s="32">
        <v>3</v>
      </c>
      <c r="B27" s="33" t="s">
        <v>143</v>
      </c>
      <c r="C27" s="54" t="s">
        <v>144</v>
      </c>
      <c r="D27" s="34" t="s">
        <v>145</v>
      </c>
      <c r="E27" s="34" t="s">
        <v>109</v>
      </c>
      <c r="F27" s="34" t="s">
        <v>136</v>
      </c>
      <c r="G27" s="69">
        <v>34054576.200000003</v>
      </c>
      <c r="H27" s="69">
        <v>0.05</v>
      </c>
      <c r="I27" s="69">
        <v>752017.67</v>
      </c>
      <c r="J27" s="69">
        <v>0</v>
      </c>
      <c r="K27" s="70">
        <v>233.29</v>
      </c>
      <c r="L27" s="70">
        <v>34806827.210000001</v>
      </c>
      <c r="M27" s="70">
        <v>0</v>
      </c>
      <c r="N27" s="69">
        <v>0</v>
      </c>
      <c r="O27" s="69">
        <v>9500919.0199999996</v>
      </c>
      <c r="P27" s="71">
        <v>7536929.54</v>
      </c>
      <c r="Q27" s="69">
        <v>418.5</v>
      </c>
      <c r="R27" s="69">
        <v>2684636.09</v>
      </c>
      <c r="S27" s="69">
        <v>9163850</v>
      </c>
      <c r="T27" s="69">
        <v>3528670.65</v>
      </c>
      <c r="U27" s="69">
        <v>0</v>
      </c>
      <c r="V27" s="69">
        <v>5528.35</v>
      </c>
      <c r="W27" s="69">
        <v>1300692.6000000001</v>
      </c>
      <c r="X27" s="70">
        <v>2738928.79</v>
      </c>
      <c r="Y27" s="70">
        <v>36460573.539999999</v>
      </c>
      <c r="Z27" s="60">
        <v>0.17994389726109128</v>
      </c>
      <c r="AA27" s="70">
        <v>2724367.43</v>
      </c>
      <c r="AB27" s="70">
        <v>0</v>
      </c>
      <c r="AC27" s="70">
        <v>0</v>
      </c>
      <c r="AD27" s="70">
        <v>233.29</v>
      </c>
      <c r="AE27" s="70">
        <v>0</v>
      </c>
      <c r="AF27" s="70">
        <f t="shared" si="10"/>
        <v>233.29</v>
      </c>
      <c r="AG27" s="70">
        <v>1437260.2</v>
      </c>
      <c r="AH27" s="69">
        <v>116065.51</v>
      </c>
      <c r="AI27" s="69">
        <v>367318.58</v>
      </c>
      <c r="AJ27" s="70">
        <v>0</v>
      </c>
      <c r="AK27" s="69">
        <v>242838.39999999999</v>
      </c>
      <c r="AL27" s="69">
        <v>20422.78</v>
      </c>
      <c r="AM27" s="69">
        <v>145273.44</v>
      </c>
      <c r="AN27" s="69">
        <v>9950</v>
      </c>
      <c r="AO27" s="69">
        <v>15630</v>
      </c>
      <c r="AP27" s="69">
        <v>0</v>
      </c>
      <c r="AQ27" s="69">
        <v>37904.92</v>
      </c>
      <c r="AR27" s="69">
        <v>11188.17</v>
      </c>
      <c r="AS27" s="69">
        <v>0</v>
      </c>
      <c r="AT27" s="69">
        <v>21593.51</v>
      </c>
      <c r="AU27" s="69">
        <v>1329.39</v>
      </c>
      <c r="AV27" s="69">
        <v>108228.72</v>
      </c>
      <c r="AW27" s="69">
        <v>2535003.62</v>
      </c>
      <c r="AX27" s="69">
        <v>0</v>
      </c>
      <c r="AY27" s="60">
        <f t="shared" si="11"/>
        <v>0</v>
      </c>
      <c r="AZ27" s="70">
        <v>0</v>
      </c>
      <c r="BA27" s="60">
        <v>8.0000039172415244E-2</v>
      </c>
      <c r="BB27" s="69">
        <v>2054349.94</v>
      </c>
      <c r="BC27" s="69">
        <v>4073563.23</v>
      </c>
      <c r="BD27" s="70">
        <v>240158</v>
      </c>
      <c r="BE27" s="70">
        <v>2.91038304567337E-11</v>
      </c>
      <c r="BF27" s="70">
        <v>1397833.99</v>
      </c>
      <c r="BG27" s="70">
        <v>764083.08500000194</v>
      </c>
      <c r="BH27" s="70">
        <v>0</v>
      </c>
      <c r="BI27" s="70">
        <v>0</v>
      </c>
      <c r="BJ27" s="70">
        <f t="shared" si="12"/>
        <v>0</v>
      </c>
      <c r="BK27" s="70">
        <v>0</v>
      </c>
      <c r="BL27" s="59">
        <v>5028</v>
      </c>
      <c r="BM27" s="59">
        <v>749</v>
      </c>
      <c r="BN27" s="58">
        <v>31</v>
      </c>
      <c r="BO27" s="58">
        <v>-41</v>
      </c>
      <c r="BP27" s="58">
        <v>-12</v>
      </c>
      <c r="BQ27" s="58">
        <v>-21</v>
      </c>
      <c r="BR27" s="58">
        <v>-302</v>
      </c>
      <c r="BS27" s="58">
        <v>-380</v>
      </c>
      <c r="BT27" s="58">
        <v>17</v>
      </c>
      <c r="BU27" s="58">
        <v>-1</v>
      </c>
      <c r="BV27" s="58">
        <v>149</v>
      </c>
      <c r="BW27" s="58">
        <v>-912</v>
      </c>
      <c r="BX27" s="58">
        <v>0</v>
      </c>
      <c r="BY27" s="58">
        <v>4305</v>
      </c>
      <c r="BZ27" s="58">
        <v>17</v>
      </c>
      <c r="CA27" s="58">
        <v>303</v>
      </c>
      <c r="CB27" s="58">
        <v>255</v>
      </c>
      <c r="CC27" s="58">
        <v>62</v>
      </c>
      <c r="CD27" s="58">
        <v>532</v>
      </c>
      <c r="CE27" s="58">
        <v>15</v>
      </c>
      <c r="CF27" s="58">
        <v>47</v>
      </c>
    </row>
    <row r="28" spans="1:84" s="61" customFormat="1" ht="15.6" customHeight="1" x14ac:dyDescent="0.25">
      <c r="A28" s="32">
        <v>3</v>
      </c>
      <c r="B28" s="33" t="s">
        <v>147</v>
      </c>
      <c r="C28" s="54" t="s">
        <v>113</v>
      </c>
      <c r="D28" s="34" t="s">
        <v>148</v>
      </c>
      <c r="E28" s="34" t="s">
        <v>86</v>
      </c>
      <c r="F28" s="34" t="s">
        <v>133</v>
      </c>
      <c r="G28" s="69">
        <v>44774734.670000002</v>
      </c>
      <c r="H28" s="69">
        <v>0</v>
      </c>
      <c r="I28" s="69">
        <v>1596365.6400000001</v>
      </c>
      <c r="J28" s="69">
        <v>0</v>
      </c>
      <c r="K28" s="70">
        <v>300.49</v>
      </c>
      <c r="L28" s="70">
        <v>46371400.799999997</v>
      </c>
      <c r="M28" s="70">
        <v>0</v>
      </c>
      <c r="N28" s="69">
        <v>24920.65</v>
      </c>
      <c r="O28" s="69">
        <v>14691555.68</v>
      </c>
      <c r="P28" s="71">
        <v>5220673.33</v>
      </c>
      <c r="Q28" s="69">
        <v>0</v>
      </c>
      <c r="R28" s="69">
        <v>3959186.32</v>
      </c>
      <c r="S28" s="69">
        <v>15754865.609999999</v>
      </c>
      <c r="T28" s="69">
        <v>4323697.05</v>
      </c>
      <c r="U28" s="69">
        <v>0</v>
      </c>
      <c r="V28" s="69">
        <v>0</v>
      </c>
      <c r="W28" s="69">
        <v>2106521.61</v>
      </c>
      <c r="X28" s="70">
        <v>2998971.12</v>
      </c>
      <c r="Y28" s="70">
        <v>49080391.369999997</v>
      </c>
      <c r="Z28" s="60">
        <v>0.15738204775385237</v>
      </c>
      <c r="AA28" s="70">
        <v>2998670.63</v>
      </c>
      <c r="AB28" s="70">
        <v>0</v>
      </c>
      <c r="AC28" s="70">
        <v>0</v>
      </c>
      <c r="AD28" s="70">
        <v>300.49</v>
      </c>
      <c r="AE28" s="70">
        <v>0</v>
      </c>
      <c r="AF28" s="70">
        <f t="shared" si="10"/>
        <v>300.49</v>
      </c>
      <c r="AG28" s="70">
        <v>1764849.49</v>
      </c>
      <c r="AH28" s="69">
        <v>147523.04</v>
      </c>
      <c r="AI28" s="69">
        <v>440717.52</v>
      </c>
      <c r="AJ28" s="70">
        <v>0</v>
      </c>
      <c r="AK28" s="69">
        <v>109800.95</v>
      </c>
      <c r="AL28" s="69">
        <v>7836.81</v>
      </c>
      <c r="AM28" s="69">
        <v>66247.539999999994</v>
      </c>
      <c r="AN28" s="69">
        <v>9950</v>
      </c>
      <c r="AO28" s="69">
        <v>5633.43</v>
      </c>
      <c r="AP28" s="69">
        <v>0</v>
      </c>
      <c r="AQ28" s="69">
        <v>59518.71</v>
      </c>
      <c r="AR28" s="69">
        <v>8244.73</v>
      </c>
      <c r="AS28" s="69">
        <v>0</v>
      </c>
      <c r="AT28" s="69">
        <v>123924.16</v>
      </c>
      <c r="AU28" s="69">
        <v>5610.87</v>
      </c>
      <c r="AV28" s="69">
        <v>137297.01</v>
      </c>
      <c r="AW28" s="69">
        <v>2887154.26</v>
      </c>
      <c r="AX28" s="69">
        <v>0</v>
      </c>
      <c r="AY28" s="60">
        <f t="shared" si="11"/>
        <v>0</v>
      </c>
      <c r="AZ28" s="70">
        <v>0</v>
      </c>
      <c r="BA28" s="60">
        <v>6.6972381904680967E-2</v>
      </c>
      <c r="BB28" s="69">
        <v>439048</v>
      </c>
      <c r="BC28" s="69">
        <v>6607691.4299999997</v>
      </c>
      <c r="BD28" s="70">
        <v>240158</v>
      </c>
      <c r="BE28" s="70">
        <v>0</v>
      </c>
      <c r="BF28" s="70">
        <v>1716096.57</v>
      </c>
      <c r="BG28" s="70">
        <v>994308.00499999896</v>
      </c>
      <c r="BH28" s="70">
        <v>0</v>
      </c>
      <c r="BI28" s="70">
        <v>0</v>
      </c>
      <c r="BJ28" s="70">
        <f t="shared" si="12"/>
        <v>0</v>
      </c>
      <c r="BK28" s="70">
        <v>0</v>
      </c>
      <c r="BL28" s="59">
        <v>5606</v>
      </c>
      <c r="BM28" s="59">
        <v>828</v>
      </c>
      <c r="BN28" s="58">
        <v>65</v>
      </c>
      <c r="BO28" s="58">
        <v>0</v>
      </c>
      <c r="BP28" s="58">
        <v>-24</v>
      </c>
      <c r="BQ28" s="58">
        <v>-94</v>
      </c>
      <c r="BR28" s="58">
        <v>-199</v>
      </c>
      <c r="BS28" s="58">
        <v>-560</v>
      </c>
      <c r="BT28" s="58">
        <v>0</v>
      </c>
      <c r="BU28" s="58">
        <v>-5</v>
      </c>
      <c r="BV28" s="58">
        <v>-3</v>
      </c>
      <c r="BW28" s="58">
        <v>-950</v>
      </c>
      <c r="BX28" s="58">
        <v>0</v>
      </c>
      <c r="BY28" s="58">
        <v>4664</v>
      </c>
      <c r="BZ28" s="58">
        <v>19</v>
      </c>
      <c r="CA28" s="58">
        <v>8</v>
      </c>
      <c r="CB28" s="58">
        <v>417</v>
      </c>
      <c r="CC28" s="58">
        <v>87</v>
      </c>
      <c r="CD28" s="58">
        <v>361</v>
      </c>
      <c r="CE28" s="58">
        <v>56</v>
      </c>
      <c r="CF28" s="58">
        <v>29</v>
      </c>
    </row>
    <row r="29" spans="1:84" s="61" customFormat="1" ht="15.6" customHeight="1" x14ac:dyDescent="0.25">
      <c r="A29" s="32">
        <v>3</v>
      </c>
      <c r="B29" s="33" t="s">
        <v>555</v>
      </c>
      <c r="C29" s="54" t="s">
        <v>525</v>
      </c>
      <c r="D29" s="34" t="s">
        <v>146</v>
      </c>
      <c r="E29" s="34" t="s">
        <v>109</v>
      </c>
      <c r="F29" s="34" t="s">
        <v>136</v>
      </c>
      <c r="G29" s="69">
        <v>20737403.27</v>
      </c>
      <c r="H29" s="69">
        <v>0</v>
      </c>
      <c r="I29" s="69">
        <v>405164.02999999997</v>
      </c>
      <c r="J29" s="69">
        <v>0</v>
      </c>
      <c r="K29" s="70">
        <v>59.26</v>
      </c>
      <c r="L29" s="70">
        <v>21142626.559999999</v>
      </c>
      <c r="M29" s="70">
        <v>0</v>
      </c>
      <c r="N29" s="69">
        <v>0</v>
      </c>
      <c r="O29" s="69">
        <v>5747162.2199999997</v>
      </c>
      <c r="P29" s="71">
        <v>3757369.11</v>
      </c>
      <c r="Q29" s="69">
        <v>0</v>
      </c>
      <c r="R29" s="69">
        <v>1742382.94</v>
      </c>
      <c r="S29" s="69">
        <v>5859688.79</v>
      </c>
      <c r="T29" s="69">
        <v>2545116.39</v>
      </c>
      <c r="U29" s="69">
        <v>0</v>
      </c>
      <c r="V29" s="69">
        <v>0</v>
      </c>
      <c r="W29" s="69">
        <v>1003938.64</v>
      </c>
      <c r="X29" s="70">
        <v>1696719.86</v>
      </c>
      <c r="Y29" s="70">
        <v>22352377.949999999</v>
      </c>
      <c r="Z29" s="60">
        <v>9.8915021485233914E-2</v>
      </c>
      <c r="AA29" s="70">
        <v>1696660.6</v>
      </c>
      <c r="AB29" s="70">
        <v>0</v>
      </c>
      <c r="AC29" s="70">
        <v>0</v>
      </c>
      <c r="AD29" s="70">
        <v>59.26</v>
      </c>
      <c r="AE29" s="70">
        <v>0</v>
      </c>
      <c r="AF29" s="70">
        <f t="shared" si="10"/>
        <v>59.26</v>
      </c>
      <c r="AG29" s="70">
        <v>868877.33</v>
      </c>
      <c r="AH29" s="69">
        <v>72051.67</v>
      </c>
      <c r="AI29" s="69">
        <v>143940.66</v>
      </c>
      <c r="AJ29" s="70">
        <v>0</v>
      </c>
      <c r="AK29" s="69">
        <v>140617.01999999999</v>
      </c>
      <c r="AL29" s="69">
        <v>5457.8</v>
      </c>
      <c r="AM29" s="69">
        <v>91013.7</v>
      </c>
      <c r="AN29" s="69">
        <v>9950</v>
      </c>
      <c r="AO29" s="69">
        <v>772.25</v>
      </c>
      <c r="AP29" s="69">
        <v>0</v>
      </c>
      <c r="AQ29" s="69">
        <v>27874.42</v>
      </c>
      <c r="AR29" s="69">
        <v>10877.56</v>
      </c>
      <c r="AS29" s="69">
        <v>0</v>
      </c>
      <c r="AT29" s="69">
        <v>3566.9</v>
      </c>
      <c r="AU29" s="69">
        <v>4488.82</v>
      </c>
      <c r="AV29" s="69">
        <v>58745.31</v>
      </c>
      <c r="AW29" s="69">
        <v>1438233.44</v>
      </c>
      <c r="AX29" s="69">
        <v>0</v>
      </c>
      <c r="AY29" s="60">
        <f t="shared" si="11"/>
        <v>0</v>
      </c>
      <c r="AZ29" s="70">
        <v>0</v>
      </c>
      <c r="BA29" s="60">
        <v>8.1816444320899781E-2</v>
      </c>
      <c r="BB29" s="69">
        <v>1117199.8999999999</v>
      </c>
      <c r="BC29" s="69">
        <v>933193.03</v>
      </c>
      <c r="BD29" s="70">
        <v>237255</v>
      </c>
      <c r="BE29" s="70">
        <v>2.91038304567337E-11</v>
      </c>
      <c r="BF29" s="70">
        <v>702575.86999999895</v>
      </c>
      <c r="BG29" s="70">
        <v>343017.50999999902</v>
      </c>
      <c r="BH29" s="70">
        <v>0</v>
      </c>
      <c r="BI29" s="70">
        <v>0</v>
      </c>
      <c r="BJ29" s="70">
        <f t="shared" si="12"/>
        <v>0</v>
      </c>
      <c r="BK29" s="70">
        <v>0</v>
      </c>
      <c r="BL29" s="59">
        <v>3291</v>
      </c>
      <c r="BM29" s="59">
        <v>470</v>
      </c>
      <c r="BN29" s="58">
        <v>7</v>
      </c>
      <c r="BO29" s="58">
        <v>-5</v>
      </c>
      <c r="BP29" s="58">
        <v>-24</v>
      </c>
      <c r="BQ29" s="58">
        <v>-32</v>
      </c>
      <c r="BR29" s="58">
        <v>-228</v>
      </c>
      <c r="BS29" s="58">
        <v>-259</v>
      </c>
      <c r="BT29" s="58">
        <v>12</v>
      </c>
      <c r="BU29" s="58">
        <v>0</v>
      </c>
      <c r="BV29" s="58">
        <v>5</v>
      </c>
      <c r="BW29" s="58">
        <v>-456</v>
      </c>
      <c r="BX29" s="58">
        <v>0</v>
      </c>
      <c r="BY29" s="58">
        <v>2781</v>
      </c>
      <c r="BZ29" s="58">
        <v>12</v>
      </c>
      <c r="CA29" s="58">
        <v>250</v>
      </c>
      <c r="CB29" s="58">
        <v>132</v>
      </c>
      <c r="CC29" s="58">
        <v>41</v>
      </c>
      <c r="CD29" s="58">
        <v>261</v>
      </c>
      <c r="CE29" s="58">
        <v>2</v>
      </c>
      <c r="CF29" s="58">
        <v>20</v>
      </c>
    </row>
    <row r="30" spans="1:84" s="49" customFormat="1" ht="15.6" customHeight="1" x14ac:dyDescent="0.25">
      <c r="A30" s="38">
        <v>3</v>
      </c>
      <c r="B30" s="50" t="s">
        <v>149</v>
      </c>
      <c r="C30" s="56" t="s">
        <v>150</v>
      </c>
      <c r="D30" s="41" t="s">
        <v>151</v>
      </c>
      <c r="E30" s="41" t="s">
        <v>115</v>
      </c>
      <c r="F30" s="41" t="s">
        <v>136</v>
      </c>
      <c r="G30" s="69">
        <v>97934457.349999994</v>
      </c>
      <c r="H30" s="69">
        <v>-9643.3799999999992</v>
      </c>
      <c r="I30" s="69">
        <v>1249809.68</v>
      </c>
      <c r="J30" s="69">
        <v>136527.03</v>
      </c>
      <c r="K30" s="70">
        <v>0</v>
      </c>
      <c r="L30" s="70">
        <v>99311150.680000007</v>
      </c>
      <c r="M30" s="70">
        <v>1828877.03</v>
      </c>
      <c r="N30" s="69">
        <v>42258307.090000004</v>
      </c>
      <c r="O30" s="69">
        <v>5182609.55</v>
      </c>
      <c r="P30" s="71">
        <v>18991331.57</v>
      </c>
      <c r="Q30" s="69">
        <v>43092.86</v>
      </c>
      <c r="R30" s="69">
        <v>5646756.1799999997</v>
      </c>
      <c r="S30" s="69">
        <v>14796713.4</v>
      </c>
      <c r="T30" s="69">
        <v>4933529.26</v>
      </c>
      <c r="U30" s="69">
        <v>0</v>
      </c>
      <c r="V30" s="69">
        <v>845.01</v>
      </c>
      <c r="W30" s="69">
        <v>3030155.49</v>
      </c>
      <c r="X30" s="70">
        <v>5434647.5700000003</v>
      </c>
      <c r="Y30" s="70">
        <v>100317987.98</v>
      </c>
      <c r="Z30" s="60">
        <v>9.8978571794574241E-2</v>
      </c>
      <c r="AA30" s="70">
        <v>5245234.03</v>
      </c>
      <c r="AB30" s="70">
        <v>0</v>
      </c>
      <c r="AC30" s="70">
        <v>0</v>
      </c>
      <c r="AD30" s="70">
        <v>0</v>
      </c>
      <c r="AE30" s="70">
        <v>0</v>
      </c>
      <c r="AF30" s="70">
        <f t="shared" si="10"/>
        <v>0</v>
      </c>
      <c r="AG30" s="70">
        <v>2194945.7799999998</v>
      </c>
      <c r="AH30" s="69">
        <v>188942.42</v>
      </c>
      <c r="AI30" s="69">
        <v>569823.01</v>
      </c>
      <c r="AJ30" s="70">
        <v>0</v>
      </c>
      <c r="AK30" s="69">
        <v>529048.84</v>
      </c>
      <c r="AL30" s="69">
        <v>62151.46</v>
      </c>
      <c r="AM30" s="69">
        <v>95110.14</v>
      </c>
      <c r="AN30" s="69">
        <v>9950</v>
      </c>
      <c r="AO30" s="69">
        <v>120</v>
      </c>
      <c r="AP30" s="69">
        <v>0</v>
      </c>
      <c r="AQ30" s="69">
        <v>138218</v>
      </c>
      <c r="AR30" s="69">
        <v>16272.24</v>
      </c>
      <c r="AS30" s="69">
        <v>0</v>
      </c>
      <c r="AT30" s="69">
        <v>6428.11</v>
      </c>
      <c r="AU30" s="69">
        <v>125377.25</v>
      </c>
      <c r="AV30" s="69">
        <v>133196.13999999998</v>
      </c>
      <c r="AW30" s="69">
        <v>4069583.39</v>
      </c>
      <c r="AX30" s="69">
        <v>0</v>
      </c>
      <c r="AY30" s="60">
        <f t="shared" si="11"/>
        <v>0</v>
      </c>
      <c r="AZ30" s="70">
        <v>0</v>
      </c>
      <c r="BA30" s="60">
        <v>5.2576771442109455E-2</v>
      </c>
      <c r="BB30" s="69">
        <v>425155.52</v>
      </c>
      <c r="BC30" s="69">
        <v>9267302.7100000009</v>
      </c>
      <c r="BD30" s="70">
        <v>240158</v>
      </c>
      <c r="BE30" s="70">
        <v>0</v>
      </c>
      <c r="BF30" s="70">
        <v>4378175.82</v>
      </c>
      <c r="BG30" s="70">
        <v>3360779.9725000001</v>
      </c>
      <c r="BH30" s="70">
        <v>0</v>
      </c>
      <c r="BI30" s="70">
        <v>0</v>
      </c>
      <c r="BJ30" s="70">
        <f t="shared" si="12"/>
        <v>0</v>
      </c>
      <c r="BK30" s="70">
        <v>0</v>
      </c>
      <c r="BL30" s="59">
        <v>7291</v>
      </c>
      <c r="BM30" s="59">
        <v>992</v>
      </c>
      <c r="BN30" s="58">
        <v>15</v>
      </c>
      <c r="BO30" s="58">
        <v>-17</v>
      </c>
      <c r="BP30" s="58">
        <v>-21</v>
      </c>
      <c r="BQ30" s="58">
        <v>-131</v>
      </c>
      <c r="BR30" s="58">
        <v>-121</v>
      </c>
      <c r="BS30" s="58">
        <v>-588</v>
      </c>
      <c r="BT30" s="58">
        <v>21</v>
      </c>
      <c r="BU30" s="58">
        <v>0</v>
      </c>
      <c r="BV30" s="58">
        <v>-2</v>
      </c>
      <c r="BW30" s="58">
        <v>-1099</v>
      </c>
      <c r="BX30" s="58">
        <v>-4</v>
      </c>
      <c r="BY30" s="58">
        <v>6336</v>
      </c>
      <c r="BZ30" s="58">
        <v>48</v>
      </c>
      <c r="CA30" s="58">
        <v>30</v>
      </c>
      <c r="CB30" s="58">
        <v>309</v>
      </c>
      <c r="CC30" s="58">
        <v>84</v>
      </c>
      <c r="CD30" s="58">
        <v>549</v>
      </c>
      <c r="CE30" s="58">
        <v>135</v>
      </c>
      <c r="CF30" s="58">
        <v>28</v>
      </c>
    </row>
    <row r="31" spans="1:84" s="61" customFormat="1" ht="15.6" customHeight="1" x14ac:dyDescent="0.25">
      <c r="A31" s="32">
        <v>4</v>
      </c>
      <c r="B31" s="33" t="s">
        <v>152</v>
      </c>
      <c r="C31" s="54" t="s">
        <v>153</v>
      </c>
      <c r="D31" s="34" t="s">
        <v>154</v>
      </c>
      <c r="E31" s="34" t="s">
        <v>109</v>
      </c>
      <c r="F31" s="34" t="s">
        <v>155</v>
      </c>
      <c r="G31" s="69">
        <v>32141085.309999999</v>
      </c>
      <c r="H31" s="69">
        <v>0</v>
      </c>
      <c r="I31" s="69">
        <v>724895.24</v>
      </c>
      <c r="J31" s="69">
        <v>0</v>
      </c>
      <c r="K31" s="70">
        <v>0</v>
      </c>
      <c r="L31" s="70">
        <v>32865980.550000001</v>
      </c>
      <c r="M31" s="70">
        <v>0</v>
      </c>
      <c r="N31" s="69">
        <v>100386.06</v>
      </c>
      <c r="O31" s="69">
        <v>2988538.07</v>
      </c>
      <c r="P31" s="71">
        <v>9499938.3200000003</v>
      </c>
      <c r="Q31" s="69">
        <v>171363.39</v>
      </c>
      <c r="R31" s="69">
        <v>2482581.7200000002</v>
      </c>
      <c r="S31" s="69">
        <v>10151812.9</v>
      </c>
      <c r="T31" s="69">
        <v>4753897.32</v>
      </c>
      <c r="U31" s="69">
        <v>0</v>
      </c>
      <c r="V31" s="69">
        <v>0</v>
      </c>
      <c r="W31" s="69">
        <v>781761.79</v>
      </c>
      <c r="X31" s="70">
        <v>2064451.52</v>
      </c>
      <c r="Y31" s="70">
        <v>32994731.09</v>
      </c>
      <c r="Z31" s="60">
        <v>6.7576020195069461E-2</v>
      </c>
      <c r="AA31" s="70">
        <v>2051974.32</v>
      </c>
      <c r="AB31" s="70">
        <v>0</v>
      </c>
      <c r="AC31" s="70">
        <v>0</v>
      </c>
      <c r="AD31" s="70">
        <v>0</v>
      </c>
      <c r="AE31" s="70">
        <v>560.98</v>
      </c>
      <c r="AF31" s="70">
        <f>SUM(AD31:AE31)</f>
        <v>560.98</v>
      </c>
      <c r="AG31" s="70">
        <v>887605.54</v>
      </c>
      <c r="AH31" s="69">
        <v>47239.502</v>
      </c>
      <c r="AI31" s="69">
        <v>262601.13</v>
      </c>
      <c r="AJ31" s="70">
        <v>0</v>
      </c>
      <c r="AK31" s="69">
        <v>136087.54</v>
      </c>
      <c r="AL31" s="69">
        <v>44468.67</v>
      </c>
      <c r="AM31" s="69">
        <v>145352.53</v>
      </c>
      <c r="AN31" s="69">
        <v>10500</v>
      </c>
      <c r="AO31" s="69">
        <v>0</v>
      </c>
      <c r="AP31" s="69">
        <v>0</v>
      </c>
      <c r="AQ31" s="69">
        <v>43144.12</v>
      </c>
      <c r="AR31" s="69">
        <v>6015.38</v>
      </c>
      <c r="AS31" s="69">
        <v>0</v>
      </c>
      <c r="AT31" s="69">
        <v>2816.71</v>
      </c>
      <c r="AU31" s="69">
        <v>61353.61</v>
      </c>
      <c r="AV31" s="69">
        <v>57991.1</v>
      </c>
      <c r="AW31" s="69">
        <v>1705175.8319999999</v>
      </c>
      <c r="AX31" s="69">
        <v>0</v>
      </c>
      <c r="AY31" s="60">
        <f>AX31/AW31</f>
        <v>0</v>
      </c>
      <c r="AZ31" s="70">
        <v>0</v>
      </c>
      <c r="BA31" s="60">
        <v>6.3842720312919016E-2</v>
      </c>
      <c r="BB31" s="69">
        <v>271559.84000000003</v>
      </c>
      <c r="BC31" s="69">
        <v>1900406.79</v>
      </c>
      <c r="BD31" s="70">
        <v>240158</v>
      </c>
      <c r="BE31" s="70">
        <v>5.8207660913467401E-11</v>
      </c>
      <c r="BF31" s="70">
        <v>1154698.338</v>
      </c>
      <c r="BG31" s="70">
        <v>728404.38</v>
      </c>
      <c r="BH31" s="70">
        <v>0</v>
      </c>
      <c r="BI31" s="70">
        <v>0</v>
      </c>
      <c r="BJ31" s="70">
        <f>SUM(BH31:BI31)</f>
        <v>0</v>
      </c>
      <c r="BK31" s="70">
        <v>0</v>
      </c>
      <c r="BL31" s="59">
        <v>4560</v>
      </c>
      <c r="BM31" s="59">
        <v>766</v>
      </c>
      <c r="BN31" s="58">
        <v>0</v>
      </c>
      <c r="BO31" s="58">
        <v>0</v>
      </c>
      <c r="BP31" s="58">
        <v>-75</v>
      </c>
      <c r="BQ31" s="58">
        <v>-42</v>
      </c>
      <c r="BR31" s="58">
        <v>-101</v>
      </c>
      <c r="BS31" s="58">
        <v>-341</v>
      </c>
      <c r="BT31" s="58">
        <v>0</v>
      </c>
      <c r="BU31" s="58">
        <v>0</v>
      </c>
      <c r="BV31" s="58">
        <v>0</v>
      </c>
      <c r="BW31" s="58">
        <v>-952</v>
      </c>
      <c r="BX31" s="58">
        <v>0</v>
      </c>
      <c r="BY31" s="58">
        <v>3815</v>
      </c>
      <c r="BZ31" s="58">
        <v>3</v>
      </c>
      <c r="CA31" s="58">
        <v>291</v>
      </c>
      <c r="CB31" s="58">
        <v>223</v>
      </c>
      <c r="CC31" s="58">
        <v>80</v>
      </c>
      <c r="CD31" s="58">
        <v>639</v>
      </c>
      <c r="CE31" s="58">
        <v>4</v>
      </c>
      <c r="CF31" s="58">
        <v>5</v>
      </c>
    </row>
    <row r="32" spans="1:84" s="61" customFormat="1" ht="15.6" customHeight="1" x14ac:dyDescent="0.25">
      <c r="A32" s="32">
        <v>4</v>
      </c>
      <c r="B32" s="33" t="s">
        <v>156</v>
      </c>
      <c r="C32" s="54" t="s">
        <v>157</v>
      </c>
      <c r="D32" s="34" t="s">
        <v>158</v>
      </c>
      <c r="E32" s="34" t="s">
        <v>115</v>
      </c>
      <c r="F32" s="34" t="s">
        <v>155</v>
      </c>
      <c r="G32" s="69">
        <v>31874635.739999998</v>
      </c>
      <c r="H32" s="69">
        <v>0</v>
      </c>
      <c r="I32" s="69">
        <v>782103.51</v>
      </c>
      <c r="J32" s="69">
        <v>0</v>
      </c>
      <c r="K32" s="70">
        <v>0</v>
      </c>
      <c r="L32" s="70">
        <v>32656739.25</v>
      </c>
      <c r="M32" s="70">
        <v>0</v>
      </c>
      <c r="N32" s="69">
        <v>2648078.21</v>
      </c>
      <c r="O32" s="69">
        <v>2126639.17</v>
      </c>
      <c r="P32" s="71">
        <v>8250439.7699999996</v>
      </c>
      <c r="Q32" s="69">
        <v>0</v>
      </c>
      <c r="R32" s="69">
        <v>2006848.25</v>
      </c>
      <c r="S32" s="69">
        <v>11988994.130000001</v>
      </c>
      <c r="T32" s="69">
        <v>2916469.87</v>
      </c>
      <c r="U32" s="69">
        <v>0</v>
      </c>
      <c r="V32" s="69">
        <v>0</v>
      </c>
      <c r="W32" s="69">
        <v>801428.63</v>
      </c>
      <c r="X32" s="70">
        <v>2338888.81</v>
      </c>
      <c r="Y32" s="70">
        <v>33077786.84</v>
      </c>
      <c r="Z32" s="60">
        <v>3.9469043356666136E-2</v>
      </c>
      <c r="AA32" s="70">
        <v>2338888.81</v>
      </c>
      <c r="AB32" s="70">
        <v>0</v>
      </c>
      <c r="AC32" s="70">
        <v>0</v>
      </c>
      <c r="AD32" s="70">
        <v>0</v>
      </c>
      <c r="AE32" s="70">
        <v>0</v>
      </c>
      <c r="AF32" s="70">
        <f t="shared" ref="AF32:AF41" si="13">SUM(AD32:AE32)</f>
        <v>0</v>
      </c>
      <c r="AG32" s="70">
        <v>1042155.21</v>
      </c>
      <c r="AH32" s="69">
        <v>78517.72</v>
      </c>
      <c r="AI32" s="69">
        <v>277527.21999999997</v>
      </c>
      <c r="AJ32" s="70">
        <v>0</v>
      </c>
      <c r="AK32" s="69">
        <v>140490.70000000001</v>
      </c>
      <c r="AL32" s="69">
        <v>5512.55</v>
      </c>
      <c r="AM32" s="69">
        <v>99509.24</v>
      </c>
      <c r="AN32" s="69">
        <v>9800</v>
      </c>
      <c r="AO32" s="69">
        <v>0</v>
      </c>
      <c r="AP32" s="69">
        <v>0</v>
      </c>
      <c r="AQ32" s="69">
        <v>49627.1</v>
      </c>
      <c r="AR32" s="69">
        <v>2793.91</v>
      </c>
      <c r="AS32" s="69">
        <v>1020</v>
      </c>
      <c r="AT32" s="69">
        <v>58310.3</v>
      </c>
      <c r="AU32" s="69">
        <v>43471.5</v>
      </c>
      <c r="AV32" s="69">
        <v>57086.91</v>
      </c>
      <c r="AW32" s="69">
        <v>1865822.36</v>
      </c>
      <c r="AX32" s="69">
        <v>0</v>
      </c>
      <c r="AY32" s="60">
        <f t="shared" ref="AY32:AY41" si="14">AX32/AW32</f>
        <v>0</v>
      </c>
      <c r="AZ32" s="70">
        <v>0</v>
      </c>
      <c r="BA32" s="60">
        <v>7.3377742386711908E-2</v>
      </c>
      <c r="BB32" s="69">
        <v>171523.99</v>
      </c>
      <c r="BC32" s="69">
        <v>1086537.3899999999</v>
      </c>
      <c r="BD32" s="70">
        <v>240158.03</v>
      </c>
      <c r="BE32" s="70">
        <v>3.0000000027939702E-2</v>
      </c>
      <c r="BF32" s="70">
        <v>1289735.7490000001</v>
      </c>
      <c r="BG32" s="70">
        <v>823280.15899999905</v>
      </c>
      <c r="BH32" s="70">
        <v>0</v>
      </c>
      <c r="BI32" s="70">
        <v>0</v>
      </c>
      <c r="BJ32" s="70">
        <f t="shared" ref="BJ32:BJ41" si="15">SUM(BH32:BI32)</f>
        <v>0</v>
      </c>
      <c r="BK32" s="70">
        <v>0</v>
      </c>
      <c r="BL32" s="59">
        <v>4626</v>
      </c>
      <c r="BM32" s="59">
        <v>622</v>
      </c>
      <c r="BN32" s="58">
        <v>4</v>
      </c>
      <c r="BO32" s="58">
        <v>-4</v>
      </c>
      <c r="BP32" s="58">
        <v>-26</v>
      </c>
      <c r="BQ32" s="58">
        <v>-71</v>
      </c>
      <c r="BR32" s="58">
        <v>-65</v>
      </c>
      <c r="BS32" s="58">
        <v>-253</v>
      </c>
      <c r="BT32" s="58">
        <v>10</v>
      </c>
      <c r="BU32" s="58">
        <v>0</v>
      </c>
      <c r="BV32" s="58">
        <v>-9</v>
      </c>
      <c r="BW32" s="58">
        <v>-810</v>
      </c>
      <c r="BX32" s="58">
        <v>-8</v>
      </c>
      <c r="BY32" s="58">
        <v>4016</v>
      </c>
      <c r="BZ32" s="58">
        <v>50</v>
      </c>
      <c r="CA32" s="58">
        <v>0</v>
      </c>
      <c r="CB32" s="58">
        <v>300</v>
      </c>
      <c r="CC32" s="58">
        <v>114</v>
      </c>
      <c r="CD32" s="58">
        <v>396</v>
      </c>
      <c r="CE32" s="58">
        <v>1</v>
      </c>
      <c r="CF32" s="58">
        <v>6</v>
      </c>
    </row>
    <row r="33" spans="1:84" s="49" customFormat="1" ht="15.6" customHeight="1" x14ac:dyDescent="0.25">
      <c r="A33" s="38">
        <v>4</v>
      </c>
      <c r="B33" s="50" t="s">
        <v>159</v>
      </c>
      <c r="C33" s="56" t="s">
        <v>160</v>
      </c>
      <c r="D33" s="41" t="s">
        <v>165</v>
      </c>
      <c r="E33" s="41" t="s">
        <v>86</v>
      </c>
      <c r="F33" s="41" t="s">
        <v>161</v>
      </c>
      <c r="G33" s="69">
        <v>20919976.129999999</v>
      </c>
      <c r="H33" s="69">
        <v>0</v>
      </c>
      <c r="I33" s="69">
        <v>616260.28999999992</v>
      </c>
      <c r="J33" s="69">
        <v>0</v>
      </c>
      <c r="K33" s="70">
        <v>0</v>
      </c>
      <c r="L33" s="70">
        <v>21536236.420000002</v>
      </c>
      <c r="M33" s="70">
        <v>0</v>
      </c>
      <c r="N33" s="69">
        <v>0</v>
      </c>
      <c r="O33" s="69">
        <v>5914630.2699999996</v>
      </c>
      <c r="P33" s="71">
        <v>2006467.54</v>
      </c>
      <c r="Q33" s="69">
        <v>0</v>
      </c>
      <c r="R33" s="69">
        <v>2921025.39</v>
      </c>
      <c r="S33" s="69">
        <v>7633401.9100000001</v>
      </c>
      <c r="T33" s="69">
        <v>1925487.16</v>
      </c>
      <c r="U33" s="69">
        <v>0</v>
      </c>
      <c r="V33" s="69">
        <v>0</v>
      </c>
      <c r="W33" s="69">
        <v>1056020.93</v>
      </c>
      <c r="X33" s="70">
        <v>1217249.04</v>
      </c>
      <c r="Y33" s="70">
        <v>22674282.239999998</v>
      </c>
      <c r="Z33" s="60">
        <v>6.9501263336288518E-2</v>
      </c>
      <c r="AA33" s="70">
        <v>1217016.54</v>
      </c>
      <c r="AB33" s="70">
        <v>0</v>
      </c>
      <c r="AC33" s="70">
        <v>0</v>
      </c>
      <c r="AD33" s="70">
        <v>0</v>
      </c>
      <c r="AE33" s="70">
        <v>0</v>
      </c>
      <c r="AF33" s="70">
        <f>SUM(AD33:AE33)</f>
        <v>0</v>
      </c>
      <c r="AG33" s="70">
        <v>489485.31</v>
      </c>
      <c r="AH33" s="69">
        <v>40127.69</v>
      </c>
      <c r="AI33" s="69">
        <v>91795.63</v>
      </c>
      <c r="AJ33" s="70">
        <v>0</v>
      </c>
      <c r="AK33" s="69">
        <v>100040.9</v>
      </c>
      <c r="AL33" s="69">
        <v>49410.720000000001</v>
      </c>
      <c r="AM33" s="69">
        <v>57715.85</v>
      </c>
      <c r="AN33" s="69">
        <v>8918</v>
      </c>
      <c r="AO33" s="69">
        <v>0</v>
      </c>
      <c r="AP33" s="69">
        <v>0</v>
      </c>
      <c r="AQ33" s="69">
        <v>31916.730000000003</v>
      </c>
      <c r="AR33" s="69">
        <v>0</v>
      </c>
      <c r="AS33" s="69">
        <v>0</v>
      </c>
      <c r="AT33" s="69">
        <v>3140.94</v>
      </c>
      <c r="AU33" s="69">
        <v>36026.99</v>
      </c>
      <c r="AV33" s="69">
        <v>35747.78</v>
      </c>
      <c r="AW33" s="69">
        <v>944326.54</v>
      </c>
      <c r="AX33" s="69">
        <v>0</v>
      </c>
      <c r="AY33" s="60">
        <f>AX33/AW33</f>
        <v>0</v>
      </c>
      <c r="AZ33" s="70">
        <v>513.65</v>
      </c>
      <c r="BA33" s="60">
        <v>5.8174853185169483E-2</v>
      </c>
      <c r="BB33" s="69">
        <v>649589.1</v>
      </c>
      <c r="BC33" s="69">
        <v>804375.67</v>
      </c>
      <c r="BD33" s="70">
        <v>240158</v>
      </c>
      <c r="BE33" s="70">
        <v>0</v>
      </c>
      <c r="BF33" s="70">
        <v>406667.39999999898</v>
      </c>
      <c r="BG33" s="70">
        <v>170585.764999999</v>
      </c>
      <c r="BH33" s="70">
        <v>0</v>
      </c>
      <c r="BI33" s="70">
        <v>0</v>
      </c>
      <c r="BJ33" s="70">
        <f>SUM(BH33:BI33)</f>
        <v>0</v>
      </c>
      <c r="BK33" s="70">
        <v>0</v>
      </c>
      <c r="BL33" s="59">
        <v>2554</v>
      </c>
      <c r="BM33" s="59">
        <v>389</v>
      </c>
      <c r="BN33" s="58">
        <v>10</v>
      </c>
      <c r="BO33" s="58">
        <v>0</v>
      </c>
      <c r="BP33" s="58">
        <v>-26</v>
      </c>
      <c r="BQ33" s="58">
        <v>-40</v>
      </c>
      <c r="BR33" s="58">
        <v>-198</v>
      </c>
      <c r="BS33" s="58">
        <v>-224</v>
      </c>
      <c r="BT33" s="58">
        <v>0</v>
      </c>
      <c r="BU33" s="58">
        <v>-1</v>
      </c>
      <c r="BV33" s="58">
        <v>18</v>
      </c>
      <c r="BW33" s="58">
        <v>-364</v>
      </c>
      <c r="BX33" s="58">
        <v>0</v>
      </c>
      <c r="BY33" s="58">
        <v>2118</v>
      </c>
      <c r="BZ33" s="58">
        <v>14</v>
      </c>
      <c r="CA33" s="58">
        <v>42</v>
      </c>
      <c r="CB33" s="58">
        <v>132</v>
      </c>
      <c r="CC33" s="58">
        <v>58</v>
      </c>
      <c r="CD33" s="58">
        <v>164</v>
      </c>
      <c r="CE33" s="58">
        <v>3</v>
      </c>
      <c r="CF33" s="58">
        <v>10</v>
      </c>
    </row>
    <row r="34" spans="1:84" s="61" customFormat="1" ht="15.6" customHeight="1" x14ac:dyDescent="0.25">
      <c r="A34" s="32">
        <v>4</v>
      </c>
      <c r="B34" s="33" t="s">
        <v>163</v>
      </c>
      <c r="C34" s="54" t="s">
        <v>111</v>
      </c>
      <c r="D34" s="34" t="s">
        <v>164</v>
      </c>
      <c r="E34" s="34" t="s">
        <v>109</v>
      </c>
      <c r="F34" s="34" t="s">
        <v>155</v>
      </c>
      <c r="G34" s="69">
        <v>19101240.010000002</v>
      </c>
      <c r="H34" s="69">
        <v>0</v>
      </c>
      <c r="I34" s="69">
        <v>412789.09</v>
      </c>
      <c r="J34" s="69">
        <v>0</v>
      </c>
      <c r="K34" s="70">
        <v>0</v>
      </c>
      <c r="L34" s="70">
        <v>19514029.100000001</v>
      </c>
      <c r="M34" s="70">
        <v>0</v>
      </c>
      <c r="N34" s="69">
        <v>53758.37</v>
      </c>
      <c r="O34" s="69">
        <v>1914947.36</v>
      </c>
      <c r="P34" s="71">
        <v>6039582.9299999997</v>
      </c>
      <c r="Q34" s="69">
        <v>0</v>
      </c>
      <c r="R34" s="69">
        <v>1242550.02</v>
      </c>
      <c r="S34" s="69">
        <v>5941149.6600000001</v>
      </c>
      <c r="T34" s="69">
        <v>2105493</v>
      </c>
      <c r="U34" s="69">
        <v>0</v>
      </c>
      <c r="V34" s="69">
        <v>0</v>
      </c>
      <c r="W34" s="69">
        <v>520916.37</v>
      </c>
      <c r="X34" s="70">
        <v>1623619.59</v>
      </c>
      <c r="Y34" s="70">
        <v>19442017.300000001</v>
      </c>
      <c r="Z34" s="60">
        <v>1.7739799082290258E-2</v>
      </c>
      <c r="AA34" s="70">
        <v>1623619.59</v>
      </c>
      <c r="AB34" s="70">
        <v>0</v>
      </c>
      <c r="AC34" s="70">
        <v>0</v>
      </c>
      <c r="AD34" s="70">
        <v>0</v>
      </c>
      <c r="AE34" s="70">
        <v>0</v>
      </c>
      <c r="AF34" s="70">
        <f t="shared" si="13"/>
        <v>0</v>
      </c>
      <c r="AG34" s="70">
        <v>661485.25</v>
      </c>
      <c r="AH34" s="69">
        <v>50831.69</v>
      </c>
      <c r="AI34" s="69">
        <v>162184.15</v>
      </c>
      <c r="AJ34" s="70">
        <v>0</v>
      </c>
      <c r="AK34" s="69">
        <v>125352.83</v>
      </c>
      <c r="AL34" s="69">
        <v>27752.21</v>
      </c>
      <c r="AM34" s="69">
        <v>65178.44</v>
      </c>
      <c r="AN34" s="69">
        <v>9310</v>
      </c>
      <c r="AO34" s="69">
        <v>4300</v>
      </c>
      <c r="AP34" s="69">
        <v>10000</v>
      </c>
      <c r="AQ34" s="69">
        <v>32907.4</v>
      </c>
      <c r="AR34" s="69">
        <v>464.4</v>
      </c>
      <c r="AS34" s="69">
        <v>0</v>
      </c>
      <c r="AT34" s="69">
        <v>5715.54</v>
      </c>
      <c r="AU34" s="69">
        <v>13872.35</v>
      </c>
      <c r="AV34" s="69">
        <v>72439.94</v>
      </c>
      <c r="AW34" s="69">
        <v>1241794.2</v>
      </c>
      <c r="AX34" s="69">
        <v>0</v>
      </c>
      <c r="AY34" s="60">
        <f t="shared" si="14"/>
        <v>0</v>
      </c>
      <c r="AZ34" s="70">
        <v>0</v>
      </c>
      <c r="BA34" s="60">
        <v>8.5000742839207957E-2</v>
      </c>
      <c r="BB34" s="69">
        <v>220502.93</v>
      </c>
      <c r="BC34" s="69">
        <v>118349.23</v>
      </c>
      <c r="BD34" s="70">
        <v>240158</v>
      </c>
      <c r="BE34" s="70">
        <v>2.91038304567337E-11</v>
      </c>
      <c r="BF34" s="70">
        <v>563307.04000000097</v>
      </c>
      <c r="BG34" s="70">
        <v>252858.49000000101</v>
      </c>
      <c r="BH34" s="70">
        <v>0</v>
      </c>
      <c r="BI34" s="70">
        <v>0</v>
      </c>
      <c r="BJ34" s="70">
        <f t="shared" si="15"/>
        <v>0</v>
      </c>
      <c r="BK34" s="70">
        <v>0</v>
      </c>
      <c r="BL34" s="59">
        <v>2831</v>
      </c>
      <c r="BM34" s="59">
        <v>517</v>
      </c>
      <c r="BN34" s="58">
        <v>0</v>
      </c>
      <c r="BO34" s="58">
        <v>0</v>
      </c>
      <c r="BP34" s="58">
        <v>-21</v>
      </c>
      <c r="BQ34" s="58">
        <v>-87</v>
      </c>
      <c r="BR34" s="58">
        <v>-50</v>
      </c>
      <c r="BS34" s="58">
        <v>-292</v>
      </c>
      <c r="BT34" s="58">
        <v>0</v>
      </c>
      <c r="BU34" s="58">
        <v>0</v>
      </c>
      <c r="BV34" s="58">
        <v>0</v>
      </c>
      <c r="BW34" s="58">
        <v>-467</v>
      </c>
      <c r="BX34" s="58">
        <v>-7</v>
      </c>
      <c r="BY34" s="58">
        <v>2424</v>
      </c>
      <c r="BZ34" s="58">
        <v>23</v>
      </c>
      <c r="CA34" s="58">
        <v>1</v>
      </c>
      <c r="CB34" s="58">
        <v>123</v>
      </c>
      <c r="CC34" s="58">
        <v>48</v>
      </c>
      <c r="CD34" s="58">
        <v>290</v>
      </c>
      <c r="CE34" s="58">
        <v>0</v>
      </c>
      <c r="CF34" s="58">
        <v>5</v>
      </c>
    </row>
    <row r="35" spans="1:84" s="61" customFormat="1" ht="15.6" customHeight="1" x14ac:dyDescent="0.25">
      <c r="A35" s="32">
        <v>4</v>
      </c>
      <c r="B35" s="50" t="s">
        <v>167</v>
      </c>
      <c r="C35" s="54" t="s">
        <v>168</v>
      </c>
      <c r="D35" s="34" t="s">
        <v>169</v>
      </c>
      <c r="E35" s="34" t="s">
        <v>109</v>
      </c>
      <c r="F35" s="34" t="s">
        <v>155</v>
      </c>
      <c r="G35" s="69">
        <v>20309918.739999998</v>
      </c>
      <c r="H35" s="69">
        <v>0</v>
      </c>
      <c r="I35" s="69">
        <v>374857.27</v>
      </c>
      <c r="J35" s="69">
        <v>0</v>
      </c>
      <c r="K35" s="70">
        <v>0</v>
      </c>
      <c r="L35" s="70">
        <v>20684776.010000002</v>
      </c>
      <c r="M35" s="70">
        <v>0</v>
      </c>
      <c r="N35" s="69">
        <v>286966.24</v>
      </c>
      <c r="O35" s="69">
        <v>3786453.15</v>
      </c>
      <c r="P35" s="71">
        <v>2638969.5</v>
      </c>
      <c r="Q35" s="69">
        <v>62384.03</v>
      </c>
      <c r="R35" s="69">
        <v>1629290.01</v>
      </c>
      <c r="S35" s="69">
        <v>9193004.0500000007</v>
      </c>
      <c r="T35" s="69">
        <v>810693.49</v>
      </c>
      <c r="U35" s="69">
        <v>0</v>
      </c>
      <c r="V35" s="69">
        <v>0</v>
      </c>
      <c r="W35" s="69">
        <v>833739.38</v>
      </c>
      <c r="X35" s="70">
        <v>1599409.2100000002</v>
      </c>
      <c r="Y35" s="70">
        <v>20840909.059999999</v>
      </c>
      <c r="Z35" s="60">
        <v>6.8462771475600689E-2</v>
      </c>
      <c r="AA35" s="70">
        <v>1596547.61</v>
      </c>
      <c r="AB35" s="70">
        <v>0</v>
      </c>
      <c r="AC35" s="70">
        <v>0</v>
      </c>
      <c r="AD35" s="70">
        <v>0</v>
      </c>
      <c r="AE35" s="70">
        <v>0</v>
      </c>
      <c r="AF35" s="70">
        <f>SUM(AD35:AE35)</f>
        <v>0</v>
      </c>
      <c r="AG35" s="70">
        <v>527947.79</v>
      </c>
      <c r="AH35" s="69">
        <v>40867.589999999997</v>
      </c>
      <c r="AI35" s="69">
        <v>106162.01</v>
      </c>
      <c r="AJ35" s="70">
        <v>0</v>
      </c>
      <c r="AK35" s="69">
        <v>105677.01</v>
      </c>
      <c r="AL35" s="69">
        <v>44397.98</v>
      </c>
      <c r="AM35" s="69">
        <v>37751.29</v>
      </c>
      <c r="AN35" s="69">
        <v>8722</v>
      </c>
      <c r="AO35" s="69">
        <v>0</v>
      </c>
      <c r="AP35" s="69">
        <v>0</v>
      </c>
      <c r="AQ35" s="69">
        <v>33335.65</v>
      </c>
      <c r="AR35" s="69">
        <v>717</v>
      </c>
      <c r="AS35" s="69">
        <v>0</v>
      </c>
      <c r="AT35" s="69">
        <v>4084.89</v>
      </c>
      <c r="AU35" s="69">
        <v>23421.29</v>
      </c>
      <c r="AV35" s="69">
        <v>33442.11</v>
      </c>
      <c r="AW35" s="69">
        <v>966526.61</v>
      </c>
      <c r="AX35" s="69">
        <v>0</v>
      </c>
      <c r="AY35" s="60">
        <f>AX35/AW35</f>
        <v>0</v>
      </c>
      <c r="AZ35" s="70">
        <v>0</v>
      </c>
      <c r="BA35" s="60">
        <v>7.860925641497668E-2</v>
      </c>
      <c r="BB35" s="69">
        <v>253763.62</v>
      </c>
      <c r="BC35" s="69">
        <v>1136709.71</v>
      </c>
      <c r="BD35" s="70">
        <v>240158</v>
      </c>
      <c r="BE35" s="70">
        <v>0</v>
      </c>
      <c r="BF35" s="70">
        <v>1064957.75</v>
      </c>
      <c r="BG35" s="70">
        <v>823326.09749999898</v>
      </c>
      <c r="BH35" s="70">
        <v>0</v>
      </c>
      <c r="BI35" s="70">
        <v>0</v>
      </c>
      <c r="BJ35" s="70">
        <f>SUM(BH35:BI35)</f>
        <v>0</v>
      </c>
      <c r="BK35" s="70">
        <v>0</v>
      </c>
      <c r="BL35" s="59">
        <v>1731</v>
      </c>
      <c r="BM35" s="59">
        <v>377</v>
      </c>
      <c r="BN35" s="58">
        <v>0</v>
      </c>
      <c r="BO35" s="58">
        <v>0</v>
      </c>
      <c r="BP35" s="58">
        <v>-44</v>
      </c>
      <c r="BQ35" s="58">
        <v>-18</v>
      </c>
      <c r="BR35" s="58">
        <v>-130</v>
      </c>
      <c r="BS35" s="58">
        <v>-181</v>
      </c>
      <c r="BT35" s="58">
        <v>0</v>
      </c>
      <c r="BU35" s="58">
        <v>0</v>
      </c>
      <c r="BV35" s="58">
        <v>-31</v>
      </c>
      <c r="BW35" s="58">
        <v>-311</v>
      </c>
      <c r="BX35" s="58">
        <v>-3</v>
      </c>
      <c r="BY35" s="58">
        <v>1390</v>
      </c>
      <c r="BZ35" s="58">
        <v>0</v>
      </c>
      <c r="CA35" s="58">
        <v>37</v>
      </c>
      <c r="CB35" s="58">
        <v>205</v>
      </c>
      <c r="CC35" s="58">
        <v>21</v>
      </c>
      <c r="CD35" s="58">
        <v>76</v>
      </c>
      <c r="CE35" s="58">
        <v>0</v>
      </c>
      <c r="CF35" s="58">
        <v>11</v>
      </c>
    </row>
    <row r="36" spans="1:84" s="61" customFormat="1" ht="15.6" customHeight="1" x14ac:dyDescent="0.25">
      <c r="A36" s="32">
        <v>4</v>
      </c>
      <c r="B36" s="33" t="s">
        <v>559</v>
      </c>
      <c r="C36" s="54" t="s">
        <v>560</v>
      </c>
      <c r="D36" s="34" t="s">
        <v>171</v>
      </c>
      <c r="E36" s="34" t="s">
        <v>86</v>
      </c>
      <c r="F36" s="34" t="s">
        <v>532</v>
      </c>
      <c r="G36" s="69">
        <v>38300937.5</v>
      </c>
      <c r="H36" s="69">
        <v>0</v>
      </c>
      <c r="I36" s="69">
        <v>2158957.0699999998</v>
      </c>
      <c r="J36" s="69">
        <v>0</v>
      </c>
      <c r="K36" s="70">
        <v>0</v>
      </c>
      <c r="L36" s="70">
        <v>40459894.57</v>
      </c>
      <c r="M36" s="70">
        <v>0</v>
      </c>
      <c r="N36" s="69">
        <v>0</v>
      </c>
      <c r="O36" s="69">
        <v>9779632.6699999999</v>
      </c>
      <c r="P36" s="71">
        <v>4411599.9400000004</v>
      </c>
      <c r="Q36" s="69">
        <v>0</v>
      </c>
      <c r="R36" s="69">
        <v>5051421.88</v>
      </c>
      <c r="S36" s="69">
        <v>13231590.439999999</v>
      </c>
      <c r="T36" s="69">
        <v>3853066.37</v>
      </c>
      <c r="U36" s="69">
        <v>0</v>
      </c>
      <c r="V36" s="69">
        <v>0</v>
      </c>
      <c r="W36" s="69">
        <v>2762088.34</v>
      </c>
      <c r="X36" s="70">
        <v>3082002.54</v>
      </c>
      <c r="Y36" s="70">
        <v>42171402.18</v>
      </c>
      <c r="Z36" s="60">
        <v>9.3963861850640332E-2</v>
      </c>
      <c r="AA36" s="70">
        <v>3082002.54</v>
      </c>
      <c r="AB36" s="70">
        <v>0</v>
      </c>
      <c r="AC36" s="70">
        <v>0</v>
      </c>
      <c r="AD36" s="70">
        <v>0</v>
      </c>
      <c r="AE36" s="70">
        <v>0</v>
      </c>
      <c r="AF36" s="70">
        <f>SUM(AD36:AE36)</f>
        <v>0</v>
      </c>
      <c r="AG36" s="70">
        <v>1487396.24</v>
      </c>
      <c r="AH36" s="69">
        <v>118054.18</v>
      </c>
      <c r="AI36" s="69">
        <v>292522.96999999997</v>
      </c>
      <c r="AJ36" s="70">
        <v>0</v>
      </c>
      <c r="AK36" s="69">
        <v>175926.66</v>
      </c>
      <c r="AL36" s="69">
        <v>44993</v>
      </c>
      <c r="AM36" s="69">
        <v>199428.46</v>
      </c>
      <c r="AN36" s="69">
        <v>10250</v>
      </c>
      <c r="AO36" s="69">
        <v>4300</v>
      </c>
      <c r="AP36" s="69">
        <v>0</v>
      </c>
      <c r="AQ36" s="69">
        <v>39580.380000000005</v>
      </c>
      <c r="AR36" s="69">
        <v>3893.89</v>
      </c>
      <c r="AS36" s="69">
        <v>0</v>
      </c>
      <c r="AT36" s="69">
        <v>59550.8</v>
      </c>
      <c r="AU36" s="69">
        <v>15505.2</v>
      </c>
      <c r="AV36" s="69">
        <v>87728.56</v>
      </c>
      <c r="AW36" s="69">
        <v>2539130.34</v>
      </c>
      <c r="AX36" s="69">
        <v>0</v>
      </c>
      <c r="AY36" s="60">
        <f>AX36/AW36</f>
        <v>0</v>
      </c>
      <c r="AZ36" s="70">
        <v>0</v>
      </c>
      <c r="BA36" s="60">
        <v>8.0468070526994284E-2</v>
      </c>
      <c r="BB36" s="69">
        <v>1179738.3899999999</v>
      </c>
      <c r="BC36" s="69">
        <v>2419165.61</v>
      </c>
      <c r="BD36" s="70">
        <v>235560</v>
      </c>
      <c r="BE36" s="70">
        <v>0</v>
      </c>
      <c r="BF36" s="70">
        <v>1532803.82</v>
      </c>
      <c r="BG36" s="70">
        <v>898021.23499999999</v>
      </c>
      <c r="BH36" s="70">
        <v>0</v>
      </c>
      <c r="BI36" s="70">
        <v>0</v>
      </c>
      <c r="BJ36" s="70">
        <f>SUM(BH36:BI36)</f>
        <v>0</v>
      </c>
      <c r="BK36" s="70">
        <v>0</v>
      </c>
      <c r="BL36" s="59">
        <v>4210</v>
      </c>
      <c r="BM36" s="59">
        <v>850</v>
      </c>
      <c r="BN36" s="58">
        <v>0</v>
      </c>
      <c r="BO36" s="58">
        <v>-1</v>
      </c>
      <c r="BP36" s="58">
        <v>-62</v>
      </c>
      <c r="BQ36" s="58">
        <v>-89</v>
      </c>
      <c r="BR36" s="58">
        <v>-381</v>
      </c>
      <c r="BS36" s="58">
        <v>-427</v>
      </c>
      <c r="BT36" s="58">
        <v>0</v>
      </c>
      <c r="BU36" s="58">
        <v>0</v>
      </c>
      <c r="BV36" s="58">
        <v>0</v>
      </c>
      <c r="BW36" s="58">
        <v>-645</v>
      </c>
      <c r="BX36" s="58">
        <v>-2</v>
      </c>
      <c r="BY36" s="58">
        <v>3453</v>
      </c>
      <c r="BZ36" s="58">
        <v>21</v>
      </c>
      <c r="CA36" s="58">
        <v>278</v>
      </c>
      <c r="CB36" s="58">
        <v>218</v>
      </c>
      <c r="CC36" s="58">
        <v>78</v>
      </c>
      <c r="CD36" s="58">
        <v>332</v>
      </c>
      <c r="CE36" s="58">
        <v>2</v>
      </c>
      <c r="CF36" s="58">
        <v>16</v>
      </c>
    </row>
    <row r="37" spans="1:84" s="61" customFormat="1" ht="15.6" customHeight="1" x14ac:dyDescent="0.25">
      <c r="A37" s="32">
        <v>4</v>
      </c>
      <c r="B37" s="33" t="s">
        <v>172</v>
      </c>
      <c r="C37" s="54" t="s">
        <v>173</v>
      </c>
      <c r="D37" s="34" t="s">
        <v>174</v>
      </c>
      <c r="E37" s="34" t="s">
        <v>86</v>
      </c>
      <c r="F37" s="34" t="s">
        <v>166</v>
      </c>
      <c r="G37" s="69">
        <v>16864109.920000002</v>
      </c>
      <c r="H37" s="69">
        <v>0</v>
      </c>
      <c r="I37" s="69">
        <v>330166.64</v>
      </c>
      <c r="J37" s="69">
        <v>0</v>
      </c>
      <c r="K37" s="70">
        <v>0</v>
      </c>
      <c r="L37" s="70">
        <v>17194276.559999999</v>
      </c>
      <c r="M37" s="70">
        <v>0</v>
      </c>
      <c r="N37" s="69">
        <v>658700.25</v>
      </c>
      <c r="O37" s="69">
        <v>2205472.88</v>
      </c>
      <c r="P37" s="71">
        <v>5944157.6399999997</v>
      </c>
      <c r="Q37" s="69">
        <v>0</v>
      </c>
      <c r="R37" s="69">
        <v>1125887.3899999999</v>
      </c>
      <c r="S37" s="69">
        <v>3998716.2</v>
      </c>
      <c r="T37" s="69">
        <v>1698588.9</v>
      </c>
      <c r="U37" s="69">
        <v>0</v>
      </c>
      <c r="V37" s="69">
        <v>0</v>
      </c>
      <c r="W37" s="69">
        <v>463888.27</v>
      </c>
      <c r="X37" s="70">
        <v>1396177.27</v>
      </c>
      <c r="Y37" s="70">
        <v>17491588.800000001</v>
      </c>
      <c r="Z37" s="60">
        <v>0.10124897774622663</v>
      </c>
      <c r="AA37" s="70">
        <v>1396177.27</v>
      </c>
      <c r="AB37" s="70">
        <v>0</v>
      </c>
      <c r="AC37" s="70">
        <v>0</v>
      </c>
      <c r="AD37" s="70">
        <v>0</v>
      </c>
      <c r="AE37" s="70">
        <v>287.89999999999998</v>
      </c>
      <c r="AF37" s="70">
        <f t="shared" si="13"/>
        <v>287.89999999999998</v>
      </c>
      <c r="AG37" s="70">
        <v>612534.14</v>
      </c>
      <c r="AH37" s="69">
        <v>44243.37</v>
      </c>
      <c r="AI37" s="69">
        <v>181709.3</v>
      </c>
      <c r="AJ37" s="70">
        <v>0</v>
      </c>
      <c r="AK37" s="69">
        <v>65778</v>
      </c>
      <c r="AL37" s="69">
        <v>1490.92</v>
      </c>
      <c r="AM37" s="69">
        <v>57584.08</v>
      </c>
      <c r="AN37" s="69">
        <v>7350</v>
      </c>
      <c r="AO37" s="69">
        <v>0</v>
      </c>
      <c r="AP37" s="69">
        <v>0</v>
      </c>
      <c r="AQ37" s="69">
        <v>30799.3</v>
      </c>
      <c r="AR37" s="69">
        <v>3759.47</v>
      </c>
      <c r="AS37" s="69">
        <v>0</v>
      </c>
      <c r="AT37" s="69">
        <v>9494.17</v>
      </c>
      <c r="AU37" s="69">
        <v>18887.45</v>
      </c>
      <c r="AV37" s="69">
        <v>37874.97</v>
      </c>
      <c r="AW37" s="69">
        <v>1071505.17</v>
      </c>
      <c r="AX37" s="69">
        <v>0</v>
      </c>
      <c r="AY37" s="60">
        <f t="shared" si="14"/>
        <v>0</v>
      </c>
      <c r="AZ37" s="70">
        <v>0</v>
      </c>
      <c r="BA37" s="60">
        <v>8.2789858262498794E-2</v>
      </c>
      <c r="BB37" s="69">
        <v>233068.63</v>
      </c>
      <c r="BC37" s="69">
        <v>1474405.26</v>
      </c>
      <c r="BD37" s="70">
        <v>240158</v>
      </c>
      <c r="BE37" s="70">
        <v>0</v>
      </c>
      <c r="BF37" s="70">
        <v>584437.43999999994</v>
      </c>
      <c r="BG37" s="70">
        <v>316561.14750000002</v>
      </c>
      <c r="BH37" s="70">
        <v>0</v>
      </c>
      <c r="BI37" s="70">
        <v>0</v>
      </c>
      <c r="BJ37" s="70">
        <f t="shared" si="15"/>
        <v>0</v>
      </c>
      <c r="BK37" s="70">
        <v>0</v>
      </c>
      <c r="BL37" s="59">
        <v>2240</v>
      </c>
      <c r="BM37" s="59">
        <v>346</v>
      </c>
      <c r="BN37" s="58">
        <v>4</v>
      </c>
      <c r="BO37" s="58">
        <v>0</v>
      </c>
      <c r="BP37" s="58">
        <v>-6</v>
      </c>
      <c r="BQ37" s="58">
        <v>-17</v>
      </c>
      <c r="BR37" s="58">
        <v>-70</v>
      </c>
      <c r="BS37" s="58">
        <v>-177</v>
      </c>
      <c r="BT37" s="58">
        <v>1</v>
      </c>
      <c r="BU37" s="58">
        <v>0</v>
      </c>
      <c r="BV37" s="58">
        <v>2</v>
      </c>
      <c r="BW37" s="58">
        <v>-330</v>
      </c>
      <c r="BX37" s="58">
        <v>-6</v>
      </c>
      <c r="BY37" s="58">
        <v>1987</v>
      </c>
      <c r="BZ37" s="58">
        <v>8</v>
      </c>
      <c r="CA37" s="58">
        <v>3</v>
      </c>
      <c r="CB37" s="58">
        <v>89</v>
      </c>
      <c r="CC37" s="58">
        <v>23</v>
      </c>
      <c r="CD37" s="58">
        <v>213</v>
      </c>
      <c r="CE37" s="58">
        <v>0</v>
      </c>
      <c r="CF37" s="58">
        <v>5</v>
      </c>
    </row>
    <row r="38" spans="1:84" s="61" customFormat="1" ht="15.6" customHeight="1" x14ac:dyDescent="0.25">
      <c r="A38" s="32">
        <v>4</v>
      </c>
      <c r="B38" s="33" t="s">
        <v>175</v>
      </c>
      <c r="C38" s="54" t="s">
        <v>176</v>
      </c>
      <c r="D38" s="34" t="s">
        <v>177</v>
      </c>
      <c r="E38" s="34" t="s">
        <v>115</v>
      </c>
      <c r="F38" s="34" t="s">
        <v>155</v>
      </c>
      <c r="G38" s="69">
        <v>20943847.59</v>
      </c>
      <c r="H38" s="69">
        <v>0</v>
      </c>
      <c r="I38" s="69">
        <v>304945.15000000002</v>
      </c>
      <c r="J38" s="69">
        <v>0</v>
      </c>
      <c r="K38" s="70">
        <v>1948.08</v>
      </c>
      <c r="L38" s="70">
        <v>21250740.82</v>
      </c>
      <c r="M38" s="70">
        <v>0</v>
      </c>
      <c r="N38" s="69">
        <v>4721838.0199999996</v>
      </c>
      <c r="O38" s="69">
        <v>1152512.8</v>
      </c>
      <c r="P38" s="71">
        <v>5402196.0800000001</v>
      </c>
      <c r="Q38" s="69">
        <v>28473.38</v>
      </c>
      <c r="R38" s="69">
        <v>621748.01</v>
      </c>
      <c r="S38" s="69">
        <v>6137826.3499999996</v>
      </c>
      <c r="T38" s="69">
        <v>1374874.8</v>
      </c>
      <c r="U38" s="69">
        <v>0</v>
      </c>
      <c r="V38" s="69">
        <v>0</v>
      </c>
      <c r="W38" s="69">
        <v>317460.46000000002</v>
      </c>
      <c r="X38" s="70">
        <v>1593903.46</v>
      </c>
      <c r="Y38" s="70">
        <v>21350833.359999999</v>
      </c>
      <c r="Z38" s="60">
        <v>3.7037694084938143E-2</v>
      </c>
      <c r="AA38" s="70">
        <v>1591955.38</v>
      </c>
      <c r="AB38" s="70">
        <v>0</v>
      </c>
      <c r="AC38" s="70">
        <v>0</v>
      </c>
      <c r="AD38" s="70">
        <v>0</v>
      </c>
      <c r="AE38" s="70">
        <v>0</v>
      </c>
      <c r="AF38" s="70">
        <f t="shared" si="13"/>
        <v>0</v>
      </c>
      <c r="AG38" s="70">
        <v>753651.15</v>
      </c>
      <c r="AH38" s="69">
        <v>58299.83</v>
      </c>
      <c r="AI38" s="69">
        <v>192440.91</v>
      </c>
      <c r="AJ38" s="70">
        <v>0</v>
      </c>
      <c r="AK38" s="69">
        <v>67001.279999999999</v>
      </c>
      <c r="AL38" s="69">
        <v>2491.62</v>
      </c>
      <c r="AM38" s="69">
        <v>71741.94</v>
      </c>
      <c r="AN38" s="69">
        <v>8918</v>
      </c>
      <c r="AO38" s="69">
        <v>5497</v>
      </c>
      <c r="AP38" s="69">
        <v>0</v>
      </c>
      <c r="AQ38" s="69">
        <v>24846.55</v>
      </c>
      <c r="AR38" s="69">
        <v>6570.04</v>
      </c>
      <c r="AS38" s="69">
        <v>0</v>
      </c>
      <c r="AT38" s="69">
        <v>31404.2</v>
      </c>
      <c r="AU38" s="69">
        <v>38381.160000000003</v>
      </c>
      <c r="AV38" s="69">
        <v>36117.08</v>
      </c>
      <c r="AW38" s="69">
        <v>1297360.76</v>
      </c>
      <c r="AX38" s="69">
        <v>0</v>
      </c>
      <c r="AY38" s="60">
        <f t="shared" si="14"/>
        <v>0</v>
      </c>
      <c r="AZ38" s="70">
        <v>0</v>
      </c>
      <c r="BA38" s="60">
        <v>7.6010645759287634E-2</v>
      </c>
      <c r="BB38" s="69">
        <v>68283.64</v>
      </c>
      <c r="BC38" s="69">
        <v>707428.18</v>
      </c>
      <c r="BD38" s="70">
        <v>240156</v>
      </c>
      <c r="BE38" s="70">
        <v>0</v>
      </c>
      <c r="BF38" s="70">
        <v>893071.25</v>
      </c>
      <c r="BG38" s="70">
        <v>568731.05999999901</v>
      </c>
      <c r="BH38" s="70">
        <v>0</v>
      </c>
      <c r="BI38" s="70">
        <v>0</v>
      </c>
      <c r="BJ38" s="70">
        <f t="shared" si="15"/>
        <v>0</v>
      </c>
      <c r="BK38" s="70">
        <v>0</v>
      </c>
      <c r="BL38" s="59">
        <v>2439</v>
      </c>
      <c r="BM38" s="59">
        <v>295</v>
      </c>
      <c r="BN38" s="58">
        <v>9</v>
      </c>
      <c r="BO38" s="58">
        <v>-10</v>
      </c>
      <c r="BP38" s="58">
        <v>-6</v>
      </c>
      <c r="BQ38" s="58">
        <v>-33</v>
      </c>
      <c r="BR38" s="58">
        <v>-29</v>
      </c>
      <c r="BS38" s="58">
        <v>-132</v>
      </c>
      <c r="BT38" s="58">
        <v>0</v>
      </c>
      <c r="BU38" s="58">
        <v>0</v>
      </c>
      <c r="BV38" s="58">
        <v>12</v>
      </c>
      <c r="BW38" s="58">
        <v>-513</v>
      </c>
      <c r="BX38" s="58">
        <v>0</v>
      </c>
      <c r="BY38" s="58">
        <v>2032</v>
      </c>
      <c r="BZ38" s="58">
        <v>2</v>
      </c>
      <c r="CA38" s="58">
        <v>6</v>
      </c>
      <c r="CB38" s="58">
        <v>156</v>
      </c>
      <c r="CC38" s="58">
        <v>60</v>
      </c>
      <c r="CD38" s="58">
        <v>292</v>
      </c>
      <c r="CE38" s="58">
        <v>1</v>
      </c>
      <c r="CF38" s="58">
        <v>4</v>
      </c>
    </row>
    <row r="39" spans="1:84" s="49" customFormat="1" ht="15.6" customHeight="1" x14ac:dyDescent="0.25">
      <c r="A39" s="38">
        <v>4</v>
      </c>
      <c r="B39" s="50" t="s">
        <v>178</v>
      </c>
      <c r="C39" s="56" t="s">
        <v>179</v>
      </c>
      <c r="D39" s="41" t="s">
        <v>180</v>
      </c>
      <c r="E39" s="41" t="s">
        <v>181</v>
      </c>
      <c r="F39" s="41" t="s">
        <v>182</v>
      </c>
      <c r="G39" s="69">
        <v>10699376.609999999</v>
      </c>
      <c r="H39" s="69">
        <v>0</v>
      </c>
      <c r="I39" s="69">
        <v>504198.93000000005</v>
      </c>
      <c r="J39" s="69">
        <v>0</v>
      </c>
      <c r="K39" s="70">
        <v>0</v>
      </c>
      <c r="L39" s="70">
        <v>11203575.539999999</v>
      </c>
      <c r="M39" s="70">
        <v>0</v>
      </c>
      <c r="N39" s="69">
        <v>3522517.34</v>
      </c>
      <c r="O39" s="69">
        <v>587770.41</v>
      </c>
      <c r="P39" s="71">
        <v>1681314.54</v>
      </c>
      <c r="Q39" s="69">
        <v>13101.64</v>
      </c>
      <c r="R39" s="69">
        <v>520435.68</v>
      </c>
      <c r="S39" s="69">
        <v>3008288.3</v>
      </c>
      <c r="T39" s="69">
        <v>518932.69</v>
      </c>
      <c r="U39" s="69">
        <v>0</v>
      </c>
      <c r="V39" s="69">
        <v>0</v>
      </c>
      <c r="W39" s="69">
        <v>696728.72</v>
      </c>
      <c r="X39" s="70">
        <v>1080542.8500000001</v>
      </c>
      <c r="Y39" s="70">
        <v>11629632.17</v>
      </c>
      <c r="Z39" s="60">
        <v>6.9265713976956744E-2</v>
      </c>
      <c r="AA39" s="70">
        <v>1070931.6000000001</v>
      </c>
      <c r="AB39" s="70">
        <v>0</v>
      </c>
      <c r="AC39" s="70">
        <v>0</v>
      </c>
      <c r="AD39" s="70">
        <v>0</v>
      </c>
      <c r="AE39" s="70">
        <v>0</v>
      </c>
      <c r="AF39" s="70">
        <f t="shared" si="13"/>
        <v>0</v>
      </c>
      <c r="AG39" s="70">
        <v>363209.03</v>
      </c>
      <c r="AH39" s="69">
        <v>28889.8</v>
      </c>
      <c r="AI39" s="69">
        <v>117364.52</v>
      </c>
      <c r="AJ39" s="70">
        <v>0</v>
      </c>
      <c r="AK39" s="69">
        <v>55266.84</v>
      </c>
      <c r="AL39" s="69">
        <v>21882.21</v>
      </c>
      <c r="AM39" s="69">
        <v>51907.3</v>
      </c>
      <c r="AN39" s="69">
        <v>7840</v>
      </c>
      <c r="AO39" s="69">
        <v>0</v>
      </c>
      <c r="AP39" s="69">
        <v>0</v>
      </c>
      <c r="AQ39" s="69">
        <v>25006.05</v>
      </c>
      <c r="AR39" s="69">
        <v>4795</v>
      </c>
      <c r="AS39" s="69">
        <v>0</v>
      </c>
      <c r="AT39" s="69">
        <v>13766.87</v>
      </c>
      <c r="AU39" s="69">
        <v>23448.32</v>
      </c>
      <c r="AV39" s="69">
        <v>67846.83</v>
      </c>
      <c r="AW39" s="69">
        <v>781222.77</v>
      </c>
      <c r="AX39" s="69">
        <v>0</v>
      </c>
      <c r="AY39" s="60">
        <f t="shared" si="14"/>
        <v>0</v>
      </c>
      <c r="AZ39" s="70">
        <v>0</v>
      </c>
      <c r="BA39" s="60">
        <v>0.10009289690757041</v>
      </c>
      <c r="BB39" s="69">
        <v>295283.90999999997</v>
      </c>
      <c r="BC39" s="69">
        <v>445816.05</v>
      </c>
      <c r="BD39" s="70">
        <v>240158</v>
      </c>
      <c r="BE39" s="70">
        <v>5.8207660913467401E-11</v>
      </c>
      <c r="BF39" s="70">
        <v>299163.65000000101</v>
      </c>
      <c r="BG39" s="70">
        <v>103857.95750000099</v>
      </c>
      <c r="BH39" s="70">
        <v>0</v>
      </c>
      <c r="BI39" s="70">
        <v>0</v>
      </c>
      <c r="BJ39" s="70">
        <f t="shared" si="15"/>
        <v>0</v>
      </c>
      <c r="BK39" s="70">
        <v>0</v>
      </c>
      <c r="BL39" s="59">
        <v>1104</v>
      </c>
      <c r="BM39" s="59">
        <v>179</v>
      </c>
      <c r="BN39" s="58">
        <v>0</v>
      </c>
      <c r="BO39" s="58">
        <v>0</v>
      </c>
      <c r="BP39" s="58">
        <v>-8</v>
      </c>
      <c r="BQ39" s="58">
        <v>-30</v>
      </c>
      <c r="BR39" s="58">
        <v>-54</v>
      </c>
      <c r="BS39" s="58">
        <v>-46</v>
      </c>
      <c r="BT39" s="58">
        <v>0</v>
      </c>
      <c r="BU39" s="58">
        <v>0</v>
      </c>
      <c r="BV39" s="58">
        <v>0</v>
      </c>
      <c r="BW39" s="58">
        <v>-203</v>
      </c>
      <c r="BX39" s="58">
        <v>-1</v>
      </c>
      <c r="BY39" s="58">
        <v>941</v>
      </c>
      <c r="BZ39" s="58">
        <v>50</v>
      </c>
      <c r="CA39" s="58">
        <v>3</v>
      </c>
      <c r="CB39" s="58">
        <v>32</v>
      </c>
      <c r="CC39" s="58">
        <v>15</v>
      </c>
      <c r="CD39" s="58">
        <v>153</v>
      </c>
      <c r="CE39" s="58">
        <v>2</v>
      </c>
      <c r="CF39" s="58">
        <v>1</v>
      </c>
    </row>
    <row r="40" spans="1:84" s="61" customFormat="1" ht="15.6" customHeight="1" x14ac:dyDescent="0.25">
      <c r="A40" s="32">
        <v>4</v>
      </c>
      <c r="B40" s="33" t="s">
        <v>527</v>
      </c>
      <c r="C40" s="54" t="s">
        <v>220</v>
      </c>
      <c r="D40" s="34" t="s">
        <v>165</v>
      </c>
      <c r="E40" s="34" t="s">
        <v>86</v>
      </c>
      <c r="F40" s="34" t="s">
        <v>166</v>
      </c>
      <c r="G40" s="69">
        <v>23368194.370000001</v>
      </c>
      <c r="H40" s="69">
        <v>0</v>
      </c>
      <c r="I40" s="69">
        <v>444132.98</v>
      </c>
      <c r="J40" s="69">
        <v>0</v>
      </c>
      <c r="K40" s="70">
        <v>0</v>
      </c>
      <c r="L40" s="70">
        <v>23812327.350000001</v>
      </c>
      <c r="M40" s="70">
        <v>0</v>
      </c>
      <c r="N40" s="69">
        <v>6801571.4199999999</v>
      </c>
      <c r="O40" s="69">
        <v>1706594.44</v>
      </c>
      <c r="P40" s="71">
        <v>7976649.5099999998</v>
      </c>
      <c r="Q40" s="69">
        <v>0</v>
      </c>
      <c r="R40" s="69">
        <v>871636.39</v>
      </c>
      <c r="S40" s="69">
        <v>2956063.46</v>
      </c>
      <c r="T40" s="69">
        <v>1911390.74</v>
      </c>
      <c r="U40" s="69">
        <v>0</v>
      </c>
      <c r="V40" s="69">
        <v>0</v>
      </c>
      <c r="W40" s="69">
        <v>452242.85</v>
      </c>
      <c r="X40" s="70">
        <v>1721363.14</v>
      </c>
      <c r="Y40" s="70">
        <v>24397511.949999999</v>
      </c>
      <c r="Z40" s="60">
        <v>0.1132136646122907</v>
      </c>
      <c r="AA40" s="70">
        <v>1721363.14</v>
      </c>
      <c r="AB40" s="70">
        <v>0</v>
      </c>
      <c r="AC40" s="70">
        <v>0</v>
      </c>
      <c r="AD40" s="70">
        <v>0</v>
      </c>
      <c r="AE40" s="70">
        <v>0</v>
      </c>
      <c r="AF40" s="70">
        <f t="shared" si="13"/>
        <v>0</v>
      </c>
      <c r="AG40" s="70">
        <v>860903.02</v>
      </c>
      <c r="AH40" s="69">
        <v>68133.350000000006</v>
      </c>
      <c r="AI40" s="69">
        <v>215712.2</v>
      </c>
      <c r="AJ40" s="70">
        <v>0</v>
      </c>
      <c r="AK40" s="69">
        <v>131253.41</v>
      </c>
      <c r="AL40" s="69">
        <v>35708.550000000003</v>
      </c>
      <c r="AM40" s="69">
        <v>96006.59</v>
      </c>
      <c r="AN40" s="69">
        <v>9702</v>
      </c>
      <c r="AO40" s="69">
        <v>0</v>
      </c>
      <c r="AP40" s="69">
        <v>0</v>
      </c>
      <c r="AQ40" s="69">
        <v>37481.870000000003</v>
      </c>
      <c r="AR40" s="69">
        <v>5722</v>
      </c>
      <c r="AS40" s="69">
        <v>135</v>
      </c>
      <c r="AT40" s="69">
        <v>18242.05</v>
      </c>
      <c r="AU40" s="69">
        <v>14932.15</v>
      </c>
      <c r="AV40" s="69">
        <v>42924.93</v>
      </c>
      <c r="AW40" s="69">
        <v>1536857.12</v>
      </c>
      <c r="AX40" s="69">
        <v>0</v>
      </c>
      <c r="AY40" s="60">
        <f t="shared" si="14"/>
        <v>0</v>
      </c>
      <c r="AZ40" s="70">
        <v>0</v>
      </c>
      <c r="BA40" s="60">
        <v>7.3662650727087386E-2</v>
      </c>
      <c r="BB40" s="69">
        <v>201415.81</v>
      </c>
      <c r="BC40" s="69">
        <v>2444183.11</v>
      </c>
      <c r="BD40" s="70">
        <v>237255</v>
      </c>
      <c r="BE40" s="70">
        <v>5.8207660913467401E-11</v>
      </c>
      <c r="BF40" s="70">
        <v>953146.45</v>
      </c>
      <c r="BG40" s="70">
        <v>568932.17000000004</v>
      </c>
      <c r="BH40" s="70">
        <v>0</v>
      </c>
      <c r="BI40" s="70">
        <v>0</v>
      </c>
      <c r="BJ40" s="70">
        <f t="shared" si="15"/>
        <v>0</v>
      </c>
      <c r="BK40" s="70">
        <v>0</v>
      </c>
      <c r="BL40" s="59">
        <v>2854</v>
      </c>
      <c r="BM40" s="59">
        <v>467</v>
      </c>
      <c r="BN40" s="58">
        <v>5</v>
      </c>
      <c r="BO40" s="58">
        <v>0</v>
      </c>
      <c r="BP40" s="58">
        <v>-12</v>
      </c>
      <c r="BQ40" s="58">
        <v>-63</v>
      </c>
      <c r="BR40" s="58">
        <v>-60</v>
      </c>
      <c r="BS40" s="58">
        <v>-208</v>
      </c>
      <c r="BT40" s="58">
        <v>8</v>
      </c>
      <c r="BU40" s="58">
        <v>0</v>
      </c>
      <c r="BV40" s="58">
        <v>0</v>
      </c>
      <c r="BW40" s="58">
        <v>-477</v>
      </c>
      <c r="BX40" s="58">
        <v>-5</v>
      </c>
      <c r="BY40" s="58">
        <v>2509</v>
      </c>
      <c r="BZ40" s="58">
        <v>4</v>
      </c>
      <c r="CA40" s="58">
        <v>49</v>
      </c>
      <c r="CB40" s="58">
        <v>57</v>
      </c>
      <c r="CC40" s="58">
        <v>31</v>
      </c>
      <c r="CD40" s="58">
        <v>382</v>
      </c>
      <c r="CE40" s="58">
        <v>2</v>
      </c>
      <c r="CF40" s="58">
        <v>5</v>
      </c>
    </row>
    <row r="41" spans="1:84" s="61" customFormat="1" ht="15.6" customHeight="1" x14ac:dyDescent="0.25">
      <c r="A41" s="32">
        <v>4</v>
      </c>
      <c r="B41" s="33" t="s">
        <v>184</v>
      </c>
      <c r="C41" s="54" t="s">
        <v>185</v>
      </c>
      <c r="D41" s="34" t="s">
        <v>508</v>
      </c>
      <c r="E41" s="34" t="s">
        <v>109</v>
      </c>
      <c r="F41" s="34" t="s">
        <v>155</v>
      </c>
      <c r="G41" s="69">
        <v>19401039.129999999</v>
      </c>
      <c r="H41" s="69">
        <v>0</v>
      </c>
      <c r="I41" s="69">
        <v>470053.8</v>
      </c>
      <c r="J41" s="69">
        <v>0</v>
      </c>
      <c r="K41" s="70">
        <v>0</v>
      </c>
      <c r="L41" s="70">
        <v>19871092.93</v>
      </c>
      <c r="M41" s="70">
        <v>0</v>
      </c>
      <c r="N41" s="69">
        <v>77040.73</v>
      </c>
      <c r="O41" s="69">
        <v>1666739.99</v>
      </c>
      <c r="P41" s="71">
        <v>5911040.7599999998</v>
      </c>
      <c r="Q41" s="69">
        <v>0</v>
      </c>
      <c r="R41" s="69">
        <v>1353895.64</v>
      </c>
      <c r="S41" s="69">
        <v>6112108.6900000004</v>
      </c>
      <c r="T41" s="69">
        <v>2302504.15</v>
      </c>
      <c r="U41" s="69">
        <v>0</v>
      </c>
      <c r="V41" s="69">
        <v>0</v>
      </c>
      <c r="W41" s="69">
        <v>635480.39</v>
      </c>
      <c r="X41" s="70">
        <v>1939921.75</v>
      </c>
      <c r="Y41" s="70">
        <v>19998732.100000001</v>
      </c>
      <c r="Z41" s="60">
        <v>2.4115329434934395E-2</v>
      </c>
      <c r="AA41" s="70">
        <v>1938573.65</v>
      </c>
      <c r="AB41" s="70">
        <v>0</v>
      </c>
      <c r="AC41" s="70">
        <v>0</v>
      </c>
      <c r="AD41" s="70">
        <v>0</v>
      </c>
      <c r="AE41" s="70">
        <v>0</v>
      </c>
      <c r="AF41" s="70">
        <f t="shared" si="13"/>
        <v>0</v>
      </c>
      <c r="AG41" s="70">
        <v>759200.84</v>
      </c>
      <c r="AH41" s="69">
        <v>57075.95</v>
      </c>
      <c r="AI41" s="69">
        <v>226733.36</v>
      </c>
      <c r="AJ41" s="70">
        <v>0</v>
      </c>
      <c r="AK41" s="69">
        <v>155255.92000000001</v>
      </c>
      <c r="AL41" s="69">
        <v>3642.81</v>
      </c>
      <c r="AM41" s="69">
        <v>79728.990000000005</v>
      </c>
      <c r="AN41" s="69">
        <v>9310</v>
      </c>
      <c r="AO41" s="69">
        <v>78000</v>
      </c>
      <c r="AP41" s="69">
        <v>16084.92</v>
      </c>
      <c r="AQ41" s="69">
        <v>48462.85</v>
      </c>
      <c r="AR41" s="69">
        <v>348</v>
      </c>
      <c r="AS41" s="69">
        <v>0</v>
      </c>
      <c r="AT41" s="69">
        <v>18859.439999999999</v>
      </c>
      <c r="AU41" s="69">
        <v>33223.42</v>
      </c>
      <c r="AV41" s="69">
        <v>70360.55</v>
      </c>
      <c r="AW41" s="69">
        <v>1556287.05</v>
      </c>
      <c r="AX41" s="69">
        <v>0</v>
      </c>
      <c r="AY41" s="60">
        <f t="shared" si="14"/>
        <v>0</v>
      </c>
      <c r="AZ41" s="70">
        <v>0</v>
      </c>
      <c r="BA41" s="60">
        <v>9.9921124688747531E-2</v>
      </c>
      <c r="BB41" s="69">
        <v>123460.52</v>
      </c>
      <c r="BC41" s="69">
        <v>344401.93</v>
      </c>
      <c r="BD41" s="70">
        <v>240158</v>
      </c>
      <c r="BE41" s="70">
        <v>0</v>
      </c>
      <c r="BF41" s="70">
        <v>723447.04</v>
      </c>
      <c r="BG41" s="70">
        <v>334375.27750000003</v>
      </c>
      <c r="BH41" s="70">
        <v>0</v>
      </c>
      <c r="BI41" s="70">
        <v>0</v>
      </c>
      <c r="BJ41" s="70">
        <f t="shared" si="15"/>
        <v>0</v>
      </c>
      <c r="BK41" s="70">
        <v>0</v>
      </c>
      <c r="BL41" s="59">
        <v>2989</v>
      </c>
      <c r="BM41" s="59">
        <v>524</v>
      </c>
      <c r="BN41" s="58">
        <v>6</v>
      </c>
      <c r="BO41" s="58">
        <v>-11</v>
      </c>
      <c r="BP41" s="58">
        <v>-13</v>
      </c>
      <c r="BQ41" s="58">
        <v>-116</v>
      </c>
      <c r="BR41" s="58">
        <v>-78</v>
      </c>
      <c r="BS41" s="58">
        <v>-397</v>
      </c>
      <c r="BT41" s="58">
        <v>0</v>
      </c>
      <c r="BU41" s="58">
        <v>-6</v>
      </c>
      <c r="BV41" s="58">
        <v>4</v>
      </c>
      <c r="BW41" s="58">
        <v>-446</v>
      </c>
      <c r="BX41" s="58">
        <v>-20</v>
      </c>
      <c r="BY41" s="58">
        <v>2436</v>
      </c>
      <c r="BZ41" s="58">
        <v>14</v>
      </c>
      <c r="CA41" s="58">
        <v>2</v>
      </c>
      <c r="CB41" s="58">
        <v>117</v>
      </c>
      <c r="CC41" s="58">
        <v>57</v>
      </c>
      <c r="CD41" s="58">
        <v>285</v>
      </c>
      <c r="CE41" s="58">
        <v>12</v>
      </c>
      <c r="CF41" s="58">
        <v>2</v>
      </c>
    </row>
    <row r="42" spans="1:84" s="49" customFormat="1" ht="15.6" customHeight="1" x14ac:dyDescent="0.25">
      <c r="A42" s="38">
        <v>4</v>
      </c>
      <c r="B42" s="46" t="s">
        <v>574</v>
      </c>
      <c r="C42" s="56" t="s">
        <v>575</v>
      </c>
      <c r="D42" s="41" t="s">
        <v>165</v>
      </c>
      <c r="E42" s="41" t="s">
        <v>86</v>
      </c>
      <c r="F42" s="41" t="s">
        <v>166</v>
      </c>
      <c r="G42" s="70">
        <v>25120567</v>
      </c>
      <c r="H42" s="70">
        <v>2504</v>
      </c>
      <c r="I42" s="70">
        <v>592832</v>
      </c>
      <c r="J42" s="70">
        <v>0</v>
      </c>
      <c r="K42" s="70">
        <v>0</v>
      </c>
      <c r="L42" s="70">
        <v>25715902</v>
      </c>
      <c r="M42" s="70">
        <v>0</v>
      </c>
      <c r="N42" s="70">
        <v>5309689</v>
      </c>
      <c r="O42" s="70">
        <v>2518695</v>
      </c>
      <c r="P42" s="70">
        <v>8049498</v>
      </c>
      <c r="Q42" s="70">
        <v>0</v>
      </c>
      <c r="R42" s="70">
        <v>1292410</v>
      </c>
      <c r="S42" s="70">
        <v>3958564</v>
      </c>
      <c r="T42" s="70">
        <v>2141800</v>
      </c>
      <c r="U42" s="70">
        <v>0</v>
      </c>
      <c r="V42" s="70">
        <v>0</v>
      </c>
      <c r="W42" s="70">
        <v>595771</v>
      </c>
      <c r="X42" s="70">
        <v>2348938</v>
      </c>
      <c r="Y42" s="70">
        <v>26215365</v>
      </c>
      <c r="Z42" s="60">
        <f>2526977/25123071</f>
        <v>0.10058392144813824</v>
      </c>
      <c r="AA42" s="70">
        <v>2348938</v>
      </c>
      <c r="AB42" s="70">
        <v>0</v>
      </c>
      <c r="AC42" s="70">
        <v>0</v>
      </c>
      <c r="AD42" s="70">
        <v>0</v>
      </c>
      <c r="AE42" s="70">
        <v>0</v>
      </c>
      <c r="AF42" s="70">
        <f t="shared" ref="AF42" si="16">SUM(AD42:AE42)</f>
        <v>0</v>
      </c>
      <c r="AG42" s="70">
        <v>1097412</v>
      </c>
      <c r="AH42" s="70">
        <v>78675</v>
      </c>
      <c r="AI42" s="70">
        <v>257567</v>
      </c>
      <c r="AJ42" s="70">
        <v>0</v>
      </c>
      <c r="AK42" s="70">
        <v>136447</v>
      </c>
      <c r="AL42" s="70">
        <v>0</v>
      </c>
      <c r="AM42" s="70">
        <v>116908</v>
      </c>
      <c r="AN42" s="70">
        <v>9702</v>
      </c>
      <c r="AO42" s="70">
        <v>25534</v>
      </c>
      <c r="AP42" s="70">
        <v>0</v>
      </c>
      <c r="AQ42" s="70">
        <f>13121+11562+36331</f>
        <v>61014</v>
      </c>
      <c r="AR42" s="70">
        <v>1837</v>
      </c>
      <c r="AS42" s="70">
        <v>0</v>
      </c>
      <c r="AT42" s="70">
        <v>38891</v>
      </c>
      <c r="AU42" s="70">
        <v>51188</v>
      </c>
      <c r="AV42" s="70">
        <f>38933+16434+14372+121+7274</f>
        <v>77134</v>
      </c>
      <c r="AW42" s="70">
        <v>1952328</v>
      </c>
      <c r="AX42" s="70">
        <v>0</v>
      </c>
      <c r="AY42" s="60">
        <f t="shared" ref="AY42" si="17">AX42/AW42</f>
        <v>0</v>
      </c>
      <c r="AZ42" s="70">
        <v>0</v>
      </c>
      <c r="BA42" s="60">
        <f>2348938/25120567</f>
        <v>9.3506567745863384E-2</v>
      </c>
      <c r="BB42" s="59">
        <v>98851</v>
      </c>
      <c r="BC42" s="59">
        <v>2428126</v>
      </c>
      <c r="BD42" s="59">
        <v>239423</v>
      </c>
      <c r="BE42" s="59">
        <v>0</v>
      </c>
      <c r="BF42" s="59">
        <v>907699</v>
      </c>
      <c r="BG42" s="59">
        <v>419617</v>
      </c>
      <c r="BH42" s="59">
        <v>0</v>
      </c>
      <c r="BI42" s="59">
        <v>0</v>
      </c>
      <c r="BJ42" s="59">
        <f t="shared" ref="BJ42" si="18">SUM(BH42:BI42)</f>
        <v>0</v>
      </c>
      <c r="BK42" s="59">
        <v>0</v>
      </c>
      <c r="BL42" s="59">
        <v>2967</v>
      </c>
      <c r="BM42" s="59">
        <v>392</v>
      </c>
      <c r="BN42" s="59">
        <v>0</v>
      </c>
      <c r="BO42" s="59">
        <v>0</v>
      </c>
      <c r="BP42" s="59">
        <v>-4</v>
      </c>
      <c r="BQ42" s="59">
        <v>-94</v>
      </c>
      <c r="BR42" s="59">
        <v>-39</v>
      </c>
      <c r="BS42" s="59">
        <v>-211</v>
      </c>
      <c r="BT42" s="59">
        <v>0</v>
      </c>
      <c r="BU42" s="59">
        <v>0</v>
      </c>
      <c r="BV42" s="59">
        <v>5</v>
      </c>
      <c r="BW42" s="59">
        <v>-515</v>
      </c>
      <c r="BX42" s="59">
        <v>-6</v>
      </c>
      <c r="BY42" s="59">
        <v>2558</v>
      </c>
      <c r="BZ42" s="59">
        <v>18</v>
      </c>
      <c r="CA42" s="59">
        <v>4</v>
      </c>
      <c r="CB42" s="59">
        <v>78</v>
      </c>
      <c r="CC42" s="59">
        <v>39</v>
      </c>
      <c r="CD42" s="59">
        <v>395</v>
      </c>
      <c r="CE42" s="59">
        <v>1</v>
      </c>
      <c r="CF42" s="59">
        <v>2</v>
      </c>
    </row>
    <row r="43" spans="1:84" s="61" customFormat="1" ht="15.6" customHeight="1" x14ac:dyDescent="0.25">
      <c r="A43" s="32">
        <v>4</v>
      </c>
      <c r="B43" s="33" t="s">
        <v>577</v>
      </c>
      <c r="C43" s="54" t="s">
        <v>581</v>
      </c>
      <c r="D43" s="34" t="s">
        <v>162</v>
      </c>
      <c r="E43" s="34" t="s">
        <v>86</v>
      </c>
      <c r="F43" s="34" t="s">
        <v>161</v>
      </c>
      <c r="G43" s="69">
        <v>23950106</v>
      </c>
      <c r="H43" s="69">
        <v>0</v>
      </c>
      <c r="I43" s="69">
        <v>0</v>
      </c>
      <c r="J43" s="69">
        <v>0</v>
      </c>
      <c r="K43" s="70">
        <v>0</v>
      </c>
      <c r="L43" s="70">
        <v>25174669</v>
      </c>
      <c r="M43" s="70">
        <v>0</v>
      </c>
      <c r="N43" s="69">
        <v>0</v>
      </c>
      <c r="O43" s="69">
        <v>6698054</v>
      </c>
      <c r="P43" s="71">
        <v>2890846</v>
      </c>
      <c r="Q43" s="69">
        <v>0</v>
      </c>
      <c r="R43" s="69">
        <v>3398367</v>
      </c>
      <c r="S43" s="69">
        <v>6322790</v>
      </c>
      <c r="T43" s="69">
        <v>2838860</v>
      </c>
      <c r="U43" s="69">
        <v>0</v>
      </c>
      <c r="V43" s="69">
        <v>0</v>
      </c>
      <c r="W43" s="69">
        <v>1727305</v>
      </c>
      <c r="X43" s="70">
        <f>36286+1863226</f>
        <v>1899512</v>
      </c>
      <c r="Y43" s="70">
        <v>25775735</v>
      </c>
      <c r="Z43" s="60">
        <f>1533667/23950106</f>
        <v>6.4035917001786971E-2</v>
      </c>
      <c r="AA43" s="70">
        <v>1863226</v>
      </c>
      <c r="AB43" s="70">
        <v>0</v>
      </c>
      <c r="AC43" s="70">
        <v>0</v>
      </c>
      <c r="AD43" s="70">
        <v>0</v>
      </c>
      <c r="AE43" s="70">
        <v>0</v>
      </c>
      <c r="AF43" s="70">
        <f>SUM(AD43:AE43)</f>
        <v>0</v>
      </c>
      <c r="AG43" s="70">
        <v>806066</v>
      </c>
      <c r="AH43" s="69">
        <v>64659</v>
      </c>
      <c r="AI43" s="69">
        <v>108172</v>
      </c>
      <c r="AJ43" s="70">
        <v>0</v>
      </c>
      <c r="AK43" s="69">
        <v>181669</v>
      </c>
      <c r="AL43" s="69">
        <v>59688</v>
      </c>
      <c r="AM43" s="69">
        <v>59474</v>
      </c>
      <c r="AN43" s="69">
        <v>8918</v>
      </c>
      <c r="AO43" s="69">
        <v>6382</v>
      </c>
      <c r="AP43" s="69">
        <v>0</v>
      </c>
      <c r="AQ43" s="69">
        <f>6369+17641+14424</f>
        <v>38434</v>
      </c>
      <c r="AR43" s="69">
        <v>2494</v>
      </c>
      <c r="AS43" s="69">
        <v>0</v>
      </c>
      <c r="AT43" s="69">
        <v>2623</v>
      </c>
      <c r="AU43" s="69">
        <v>15935</v>
      </c>
      <c r="AV43" s="69">
        <f>19801+1668+138+10466+6265</f>
        <v>38338</v>
      </c>
      <c r="AW43" s="69">
        <v>1392854</v>
      </c>
      <c r="AX43" s="69">
        <v>0</v>
      </c>
      <c r="AY43" s="60">
        <f>AX43/AW43</f>
        <v>0</v>
      </c>
      <c r="AZ43" s="70">
        <v>0</v>
      </c>
      <c r="BA43" s="60">
        <f>1863226/23950106</f>
        <v>7.7796148376128277E-2</v>
      </c>
      <c r="BB43" s="58">
        <v>2436915</v>
      </c>
      <c r="BC43" s="58">
        <v>2835595</v>
      </c>
      <c r="BD43" s="59">
        <v>237255</v>
      </c>
      <c r="BE43" s="59">
        <v>0</v>
      </c>
      <c r="BF43" s="59">
        <v>821085</v>
      </c>
      <c r="BG43" s="59">
        <v>472872</v>
      </c>
      <c r="BH43" s="59">
        <v>0</v>
      </c>
      <c r="BI43" s="59">
        <v>0</v>
      </c>
      <c r="BJ43" s="59">
        <f>SUM(BH43:BI43)</f>
        <v>0</v>
      </c>
      <c r="BK43" s="59">
        <v>0</v>
      </c>
      <c r="BL43" s="59">
        <v>3730</v>
      </c>
      <c r="BM43" s="59">
        <v>714</v>
      </c>
      <c r="BN43" s="58">
        <v>0</v>
      </c>
      <c r="BO43" s="58">
        <v>0</v>
      </c>
      <c r="BP43" s="58">
        <v>-43</v>
      </c>
      <c r="BQ43" s="58">
        <v>-76</v>
      </c>
      <c r="BR43" s="58">
        <v>-166</v>
      </c>
      <c r="BS43" s="58">
        <v>-267</v>
      </c>
      <c r="BT43" s="58">
        <v>0</v>
      </c>
      <c r="BU43" s="58">
        <v>0</v>
      </c>
      <c r="BV43" s="58">
        <v>1</v>
      </c>
      <c r="BW43" s="58">
        <v>-407</v>
      </c>
      <c r="BX43" s="58">
        <v>-4</v>
      </c>
      <c r="BY43" s="58">
        <v>3482</v>
      </c>
      <c r="BZ43" s="58">
        <v>10</v>
      </c>
      <c r="CA43" s="58">
        <v>233</v>
      </c>
      <c r="CB43" s="58">
        <v>150</v>
      </c>
      <c r="CC43" s="58">
        <v>40</v>
      </c>
      <c r="CD43" s="58">
        <v>210</v>
      </c>
      <c r="CE43" s="58">
        <v>1</v>
      </c>
      <c r="CF43" s="58"/>
    </row>
    <row r="44" spans="1:84" s="49" customFormat="1" ht="15.6" customHeight="1" x14ac:dyDescent="0.25">
      <c r="A44" s="38">
        <v>4</v>
      </c>
      <c r="B44" s="50" t="s">
        <v>509</v>
      </c>
      <c r="C44" s="56" t="s">
        <v>520</v>
      </c>
      <c r="D44" s="41" t="s">
        <v>154</v>
      </c>
      <c r="E44" s="41" t="s">
        <v>109</v>
      </c>
      <c r="F44" s="41" t="s">
        <v>155</v>
      </c>
      <c r="G44" s="69">
        <v>31206050.59</v>
      </c>
      <c r="H44" s="69">
        <v>0</v>
      </c>
      <c r="I44" s="69">
        <v>413526.36</v>
      </c>
      <c r="J44" s="69">
        <v>0</v>
      </c>
      <c r="K44" s="70">
        <v>0</v>
      </c>
      <c r="L44" s="70">
        <v>31619576.949999999</v>
      </c>
      <c r="M44" s="70">
        <v>0</v>
      </c>
      <c r="N44" s="69">
        <v>194865.52</v>
      </c>
      <c r="O44" s="69">
        <v>2476710.19</v>
      </c>
      <c r="P44" s="71">
        <v>9784626.5099999998</v>
      </c>
      <c r="Q44" s="69">
        <v>156865.93</v>
      </c>
      <c r="R44" s="69">
        <v>2330905.73</v>
      </c>
      <c r="S44" s="69">
        <v>9326144.3399999999</v>
      </c>
      <c r="T44" s="69">
        <v>4417781.16</v>
      </c>
      <c r="U44" s="69">
        <v>0</v>
      </c>
      <c r="V44" s="69">
        <v>0</v>
      </c>
      <c r="W44" s="69">
        <v>685589.68</v>
      </c>
      <c r="X44" s="70">
        <v>2198875.31</v>
      </c>
      <c r="Y44" s="70">
        <v>31572364.370000001</v>
      </c>
      <c r="Z44" s="60">
        <v>3.7931293054408594E-2</v>
      </c>
      <c r="AA44" s="70">
        <v>2192287.23</v>
      </c>
      <c r="AB44" s="70">
        <v>0</v>
      </c>
      <c r="AC44" s="70">
        <v>0</v>
      </c>
      <c r="AD44" s="70">
        <v>0</v>
      </c>
      <c r="AE44" s="70">
        <v>750.81</v>
      </c>
      <c r="AF44" s="70">
        <f>SUM(AD44:AE44)</f>
        <v>750.81</v>
      </c>
      <c r="AG44" s="70">
        <v>922581.56</v>
      </c>
      <c r="AH44" s="69">
        <v>69935.92</v>
      </c>
      <c r="AI44" s="69">
        <v>247953.94</v>
      </c>
      <c r="AJ44" s="70">
        <v>0</v>
      </c>
      <c r="AK44" s="69">
        <v>130348.24</v>
      </c>
      <c r="AL44" s="69">
        <v>39221.980000000003</v>
      </c>
      <c r="AM44" s="69">
        <v>104561.47</v>
      </c>
      <c r="AN44" s="69">
        <v>10500</v>
      </c>
      <c r="AO44" s="69">
        <v>4925.42</v>
      </c>
      <c r="AP44" s="69">
        <v>0</v>
      </c>
      <c r="AQ44" s="69">
        <v>46260.380000000005</v>
      </c>
      <c r="AR44" s="69">
        <v>10328</v>
      </c>
      <c r="AS44" s="69">
        <v>0</v>
      </c>
      <c r="AT44" s="69">
        <v>2644.26</v>
      </c>
      <c r="AU44" s="69">
        <v>53766.48</v>
      </c>
      <c r="AV44" s="69">
        <v>55474.86</v>
      </c>
      <c r="AW44" s="69">
        <v>1698502.51</v>
      </c>
      <c r="AX44" s="69">
        <v>0</v>
      </c>
      <c r="AY44" s="60">
        <f>AX44/AW44</f>
        <v>0</v>
      </c>
      <c r="AZ44" s="70">
        <v>0</v>
      </c>
      <c r="BA44" s="60">
        <v>7.02519924358041E-2</v>
      </c>
      <c r="BB44" s="69">
        <v>161581.95000000001</v>
      </c>
      <c r="BC44" s="69">
        <v>1022103.9</v>
      </c>
      <c r="BD44" s="70">
        <v>237255</v>
      </c>
      <c r="BE44" s="70">
        <v>0</v>
      </c>
      <c r="BF44" s="70">
        <v>1495259.06</v>
      </c>
      <c r="BG44" s="70">
        <v>1070633.4325000001</v>
      </c>
      <c r="BH44" s="70">
        <v>0</v>
      </c>
      <c r="BI44" s="70">
        <v>0</v>
      </c>
      <c r="BJ44" s="70">
        <f>SUM(BH44:BI44)</f>
        <v>0</v>
      </c>
      <c r="BK44" s="70">
        <v>0</v>
      </c>
      <c r="BL44" s="59">
        <v>4958</v>
      </c>
      <c r="BM44" s="59">
        <v>876</v>
      </c>
      <c r="BN44" s="58">
        <v>0</v>
      </c>
      <c r="BO44" s="58">
        <v>0</v>
      </c>
      <c r="BP44" s="58">
        <v>-12</v>
      </c>
      <c r="BQ44" s="58">
        <v>-114</v>
      </c>
      <c r="BR44" s="58">
        <v>-68</v>
      </c>
      <c r="BS44" s="58">
        <v>-443</v>
      </c>
      <c r="BT44" s="58">
        <v>1</v>
      </c>
      <c r="BU44" s="58">
        <v>0</v>
      </c>
      <c r="BV44" s="58">
        <v>181</v>
      </c>
      <c r="BW44" s="58">
        <v>-907</v>
      </c>
      <c r="BX44" s="58">
        <v>-3</v>
      </c>
      <c r="BY44" s="58">
        <v>4469</v>
      </c>
      <c r="BZ44" s="58">
        <v>40</v>
      </c>
      <c r="CA44" s="58">
        <v>508</v>
      </c>
      <c r="CB44" s="58">
        <v>234</v>
      </c>
      <c r="CC44" s="58">
        <v>65</v>
      </c>
      <c r="CD44" s="58">
        <v>604</v>
      </c>
      <c r="CE44" s="58">
        <v>1</v>
      </c>
      <c r="CF44" s="58">
        <v>4</v>
      </c>
    </row>
    <row r="45" spans="1:84" s="61" customFormat="1" ht="15.6" customHeight="1" x14ac:dyDescent="0.25">
      <c r="A45" s="32">
        <v>4</v>
      </c>
      <c r="B45" s="33" t="s">
        <v>186</v>
      </c>
      <c r="C45" s="54" t="s">
        <v>187</v>
      </c>
      <c r="D45" s="34" t="s">
        <v>188</v>
      </c>
      <c r="E45" s="34" t="s">
        <v>86</v>
      </c>
      <c r="F45" s="34" t="s">
        <v>166</v>
      </c>
      <c r="G45" s="69">
        <v>29842144.16</v>
      </c>
      <c r="H45" s="69">
        <v>0</v>
      </c>
      <c r="I45" s="69">
        <v>245597.5</v>
      </c>
      <c r="J45" s="69">
        <v>0</v>
      </c>
      <c r="K45" s="70">
        <v>0</v>
      </c>
      <c r="L45" s="70">
        <v>30087741.66</v>
      </c>
      <c r="M45" s="70">
        <v>0</v>
      </c>
      <c r="N45" s="69">
        <v>5920170.3499999996</v>
      </c>
      <c r="O45" s="69">
        <v>3831510.04</v>
      </c>
      <c r="P45" s="71">
        <v>9438015.6600000001</v>
      </c>
      <c r="Q45" s="69">
        <v>0</v>
      </c>
      <c r="R45" s="69">
        <v>1524905.06</v>
      </c>
      <c r="S45" s="69">
        <v>5063452.6399999997</v>
      </c>
      <c r="T45" s="69">
        <v>1903888.18</v>
      </c>
      <c r="U45" s="69">
        <v>0</v>
      </c>
      <c r="V45" s="69">
        <v>0</v>
      </c>
      <c r="W45" s="69">
        <v>235954</v>
      </c>
      <c r="X45" s="70">
        <v>2392167.89</v>
      </c>
      <c r="Y45" s="70">
        <v>30310063.82</v>
      </c>
      <c r="Z45" s="60">
        <v>9.333281164606505E-2</v>
      </c>
      <c r="AA45" s="70">
        <v>2381173.2200000002</v>
      </c>
      <c r="AB45" s="70">
        <v>0</v>
      </c>
      <c r="AC45" s="70">
        <v>0</v>
      </c>
      <c r="AD45" s="70">
        <v>0</v>
      </c>
      <c r="AE45" s="70">
        <v>671.69</v>
      </c>
      <c r="AF45" s="70">
        <f t="shared" ref="AF45" si="19">SUM(AD45:AE45)</f>
        <v>671.69</v>
      </c>
      <c r="AG45" s="70">
        <v>857188.82</v>
      </c>
      <c r="AH45" s="69">
        <v>62516.04</v>
      </c>
      <c r="AI45" s="69">
        <v>276146.31</v>
      </c>
      <c r="AJ45" s="70">
        <v>0</v>
      </c>
      <c r="AK45" s="69">
        <v>99481.77</v>
      </c>
      <c r="AL45" s="69">
        <v>6415.98</v>
      </c>
      <c r="AM45" s="69">
        <v>85249.86</v>
      </c>
      <c r="AN45" s="69">
        <v>8918</v>
      </c>
      <c r="AO45" s="69">
        <v>0</v>
      </c>
      <c r="AP45" s="69">
        <v>0</v>
      </c>
      <c r="AQ45" s="69">
        <v>46684.340000000004</v>
      </c>
      <c r="AR45" s="69">
        <v>2273</v>
      </c>
      <c r="AS45" s="69">
        <v>0</v>
      </c>
      <c r="AT45" s="69">
        <v>23657.48</v>
      </c>
      <c r="AU45" s="69">
        <v>22646.45</v>
      </c>
      <c r="AV45" s="69">
        <v>104289.06999999999</v>
      </c>
      <c r="AW45" s="69">
        <v>1595467.12</v>
      </c>
      <c r="AX45" s="69">
        <v>0</v>
      </c>
      <c r="AY45" s="60">
        <f t="shared" ref="AY45" si="20">AX45/AW45</f>
        <v>0</v>
      </c>
      <c r="AZ45" s="70">
        <v>0</v>
      </c>
      <c r="BA45" s="60">
        <v>7.9792296667197657E-2</v>
      </c>
      <c r="BB45" s="69">
        <v>138378.32</v>
      </c>
      <c r="BC45" s="69">
        <v>2646872.9</v>
      </c>
      <c r="BD45" s="70">
        <v>240157.92</v>
      </c>
      <c r="BE45" s="70">
        <v>0</v>
      </c>
      <c r="BF45" s="70">
        <v>1517679.58</v>
      </c>
      <c r="BG45" s="70">
        <v>1118812.8</v>
      </c>
      <c r="BH45" s="70">
        <v>0</v>
      </c>
      <c r="BI45" s="70">
        <v>0</v>
      </c>
      <c r="BJ45" s="70">
        <f t="shared" ref="BJ45" si="21">SUM(BH45:BI45)</f>
        <v>0</v>
      </c>
      <c r="BK45" s="70">
        <v>0</v>
      </c>
      <c r="BL45" s="59">
        <v>2953</v>
      </c>
      <c r="BM45" s="59">
        <v>561</v>
      </c>
      <c r="BN45" s="58">
        <v>0</v>
      </c>
      <c r="BO45" s="58">
        <v>0</v>
      </c>
      <c r="BP45" s="58">
        <v>-6</v>
      </c>
      <c r="BQ45" s="58">
        <v>-21</v>
      </c>
      <c r="BR45" s="58">
        <v>-48</v>
      </c>
      <c r="BS45" s="58">
        <v>-216</v>
      </c>
      <c r="BT45" s="58">
        <v>0</v>
      </c>
      <c r="BU45" s="58">
        <v>0</v>
      </c>
      <c r="BV45" s="58">
        <v>1</v>
      </c>
      <c r="BW45" s="58">
        <v>-488</v>
      </c>
      <c r="BX45" s="58">
        <v>-9</v>
      </c>
      <c r="BY45" s="58">
        <v>2727</v>
      </c>
      <c r="BZ45" s="58">
        <v>1</v>
      </c>
      <c r="CA45" s="58">
        <v>76</v>
      </c>
      <c r="CB45" s="58">
        <v>55</v>
      </c>
      <c r="CC45" s="58">
        <v>45</v>
      </c>
      <c r="CD45" s="58">
        <v>381</v>
      </c>
      <c r="CE45" s="58">
        <v>0</v>
      </c>
      <c r="CF45" s="58">
        <v>7</v>
      </c>
    </row>
    <row r="46" spans="1:84" ht="15.6" customHeight="1" x14ac:dyDescent="0.25">
      <c r="A46" s="42">
        <v>5</v>
      </c>
      <c r="B46" s="43" t="s">
        <v>189</v>
      </c>
      <c r="C46" s="56" t="s">
        <v>190</v>
      </c>
      <c r="D46" s="41" t="s">
        <v>191</v>
      </c>
      <c r="E46" s="41" t="s">
        <v>104</v>
      </c>
      <c r="F46" s="41" t="s">
        <v>192</v>
      </c>
      <c r="G46" s="69">
        <v>33991049.969999999</v>
      </c>
      <c r="H46" s="69">
        <v>92283.74</v>
      </c>
      <c r="I46" s="69">
        <v>1039754.24</v>
      </c>
      <c r="J46" s="69">
        <v>0</v>
      </c>
      <c r="K46" s="70">
        <v>0</v>
      </c>
      <c r="L46" s="70">
        <v>35123087.950000003</v>
      </c>
      <c r="M46" s="70">
        <v>0</v>
      </c>
      <c r="N46" s="69">
        <v>9761437.1300000008</v>
      </c>
      <c r="O46" s="69">
        <v>2196905.2200000002</v>
      </c>
      <c r="P46" s="71">
        <v>12935693.109999999</v>
      </c>
      <c r="Q46" s="69">
        <v>92785.79</v>
      </c>
      <c r="R46" s="69">
        <v>1235562.42</v>
      </c>
      <c r="S46" s="69">
        <v>3505848.31</v>
      </c>
      <c r="T46" s="69">
        <v>2356712.1800000002</v>
      </c>
      <c r="U46" s="69">
        <v>0</v>
      </c>
      <c r="V46" s="69">
        <v>0</v>
      </c>
      <c r="W46" s="69">
        <v>1193623.08</v>
      </c>
      <c r="X46" s="70">
        <v>2436719.16</v>
      </c>
      <c r="Y46" s="70">
        <v>35715286.399999999</v>
      </c>
      <c r="Z46" s="60">
        <v>4.2074606380985376E-2</v>
      </c>
      <c r="AA46" s="70">
        <v>2379505.67</v>
      </c>
      <c r="AB46" s="70">
        <v>0</v>
      </c>
      <c r="AC46" s="70">
        <v>0</v>
      </c>
      <c r="AD46" s="70">
        <v>0</v>
      </c>
      <c r="AE46" s="70">
        <v>0</v>
      </c>
      <c r="AF46" s="70">
        <f t="shared" ref="AF46:AF63" si="22">SUM(AD46:AE46)</f>
        <v>0</v>
      </c>
      <c r="AG46" s="70">
        <v>1043694.53</v>
      </c>
      <c r="AH46" s="69">
        <v>81232.600000000006</v>
      </c>
      <c r="AI46" s="69">
        <v>260489.3</v>
      </c>
      <c r="AJ46" s="70">
        <v>0</v>
      </c>
      <c r="AK46" s="69">
        <v>147933.96</v>
      </c>
      <c r="AL46" s="69">
        <v>32838.69</v>
      </c>
      <c r="AM46" s="69">
        <v>108747.85</v>
      </c>
      <c r="AN46" s="69">
        <v>10672</v>
      </c>
      <c r="AO46" s="69">
        <v>3275</v>
      </c>
      <c r="AP46" s="69">
        <v>42148.08</v>
      </c>
      <c r="AQ46" s="69">
        <v>38204.93</v>
      </c>
      <c r="AR46" s="69">
        <v>7816.19</v>
      </c>
      <c r="AS46" s="69">
        <v>0</v>
      </c>
      <c r="AT46" s="69">
        <v>24900.15</v>
      </c>
      <c r="AU46" s="69">
        <v>53698.94</v>
      </c>
      <c r="AV46" s="69">
        <v>48584.57</v>
      </c>
      <c r="AW46" s="69">
        <v>1904236.79</v>
      </c>
      <c r="AX46" s="69">
        <v>0</v>
      </c>
      <c r="AY46" s="60">
        <f t="shared" ref="AY46:AY63" si="23">AX46/AW46</f>
        <v>0</v>
      </c>
      <c r="AZ46" s="70">
        <v>0</v>
      </c>
      <c r="BA46" s="60">
        <v>7.0003888438283507E-2</v>
      </c>
      <c r="BB46" s="69">
        <v>407247.81</v>
      </c>
      <c r="BC46" s="69">
        <v>1026795.04</v>
      </c>
      <c r="BD46" s="70">
        <v>240158</v>
      </c>
      <c r="BE46" s="70">
        <v>0</v>
      </c>
      <c r="BF46" s="70">
        <v>1056600.68</v>
      </c>
      <c r="BG46" s="70">
        <v>580541.48250000097</v>
      </c>
      <c r="BH46" s="70">
        <v>0</v>
      </c>
      <c r="BI46" s="70">
        <v>0</v>
      </c>
      <c r="BJ46" s="70">
        <f t="shared" ref="BJ46:BJ63" si="24">SUM(BH46:BI46)</f>
        <v>0</v>
      </c>
      <c r="BK46" s="70">
        <v>0</v>
      </c>
      <c r="BL46" s="59">
        <v>4232</v>
      </c>
      <c r="BM46" s="59">
        <v>641</v>
      </c>
      <c r="BN46" s="58">
        <v>11</v>
      </c>
      <c r="BO46" s="58">
        <v>0</v>
      </c>
      <c r="BP46" s="58">
        <v>-18</v>
      </c>
      <c r="BQ46" s="58">
        <v>-45</v>
      </c>
      <c r="BR46" s="58">
        <v>-124</v>
      </c>
      <c r="BS46" s="58">
        <v>-363</v>
      </c>
      <c r="BT46" s="58">
        <v>0</v>
      </c>
      <c r="BU46" s="58">
        <v>0</v>
      </c>
      <c r="BV46" s="58">
        <v>0</v>
      </c>
      <c r="BW46" s="58">
        <v>-728</v>
      </c>
      <c r="BX46" s="58">
        <v>-1</v>
      </c>
      <c r="BY46" s="58">
        <v>3605</v>
      </c>
      <c r="BZ46" s="58">
        <v>6</v>
      </c>
      <c r="CA46" s="58">
        <v>7</v>
      </c>
      <c r="CB46" s="58">
        <v>107</v>
      </c>
      <c r="CC46" s="58">
        <v>39</v>
      </c>
      <c r="CD46" s="58">
        <v>167</v>
      </c>
      <c r="CE46" s="58">
        <v>383</v>
      </c>
      <c r="CF46" s="58">
        <v>15</v>
      </c>
    </row>
    <row r="47" spans="1:84" ht="15.6" customHeight="1" x14ac:dyDescent="0.25">
      <c r="A47" s="42">
        <v>5</v>
      </c>
      <c r="B47" s="43" t="s">
        <v>193</v>
      </c>
      <c r="C47" s="56" t="s">
        <v>194</v>
      </c>
      <c r="D47" s="41" t="s">
        <v>191</v>
      </c>
      <c r="E47" s="41" t="s">
        <v>120</v>
      </c>
      <c r="F47" s="41" t="s">
        <v>192</v>
      </c>
      <c r="G47" s="69">
        <v>22867683.579999998</v>
      </c>
      <c r="H47" s="69">
        <v>0</v>
      </c>
      <c r="I47" s="69">
        <v>1305942.05</v>
      </c>
      <c r="J47" s="69">
        <v>0</v>
      </c>
      <c r="K47" s="70">
        <v>4588.1899999999996</v>
      </c>
      <c r="L47" s="70">
        <v>24178213.82</v>
      </c>
      <c r="M47" s="70">
        <v>0</v>
      </c>
      <c r="N47" s="69">
        <v>6453935.8200000003</v>
      </c>
      <c r="O47" s="69">
        <v>1228394.6200000001</v>
      </c>
      <c r="P47" s="71">
        <v>7958782.3300000001</v>
      </c>
      <c r="Q47" s="69">
        <v>30031.55</v>
      </c>
      <c r="R47" s="69">
        <v>917805.39</v>
      </c>
      <c r="S47" s="69">
        <v>2994174.253</v>
      </c>
      <c r="T47" s="69">
        <v>1465996.86</v>
      </c>
      <c r="U47" s="69">
        <v>0</v>
      </c>
      <c r="V47" s="69">
        <v>182.24</v>
      </c>
      <c r="W47" s="69">
        <v>1057500.25</v>
      </c>
      <c r="X47" s="70">
        <v>2290546.23</v>
      </c>
      <c r="Y47" s="70">
        <v>24397349.543000001</v>
      </c>
      <c r="Z47" s="60">
        <v>5.6465559027120756E-2</v>
      </c>
      <c r="AA47" s="70">
        <v>2285988.04</v>
      </c>
      <c r="AB47" s="70">
        <v>0</v>
      </c>
      <c r="AC47" s="70">
        <v>0</v>
      </c>
      <c r="AD47" s="70">
        <v>4558.1899999999996</v>
      </c>
      <c r="AE47" s="70">
        <v>0</v>
      </c>
      <c r="AF47" s="70">
        <f t="shared" si="22"/>
        <v>4558.1899999999996</v>
      </c>
      <c r="AG47" s="70">
        <v>1115472.1200000001</v>
      </c>
      <c r="AH47" s="69">
        <v>82511.289999999994</v>
      </c>
      <c r="AI47" s="69">
        <v>253745.44</v>
      </c>
      <c r="AJ47" s="70">
        <v>0</v>
      </c>
      <c r="AK47" s="69">
        <v>40347.760000000002</v>
      </c>
      <c r="AL47" s="69">
        <v>46656</v>
      </c>
      <c r="AM47" s="69">
        <v>64317.83</v>
      </c>
      <c r="AN47" s="69">
        <v>10280</v>
      </c>
      <c r="AO47" s="69">
        <v>0</v>
      </c>
      <c r="AP47" s="69">
        <v>21974.25</v>
      </c>
      <c r="AQ47" s="69">
        <v>46327.37</v>
      </c>
      <c r="AR47" s="69">
        <v>0</v>
      </c>
      <c r="AS47" s="69">
        <v>0</v>
      </c>
      <c r="AT47" s="69">
        <v>8903.98</v>
      </c>
      <c r="AU47" s="69">
        <v>36000</v>
      </c>
      <c r="AV47" s="69">
        <v>91816.45</v>
      </c>
      <c r="AW47" s="69">
        <v>1818352.49</v>
      </c>
      <c r="AX47" s="69">
        <v>0</v>
      </c>
      <c r="AY47" s="60">
        <f t="shared" si="23"/>
        <v>0</v>
      </c>
      <c r="AZ47" s="70">
        <v>0</v>
      </c>
      <c r="BA47" s="60">
        <v>9.9965876823628855E-2</v>
      </c>
      <c r="BB47" s="69">
        <v>63040.03</v>
      </c>
      <c r="BC47" s="69">
        <v>1228196.51</v>
      </c>
      <c r="BD47" s="70">
        <v>240150.6</v>
      </c>
      <c r="BE47" s="70">
        <v>0</v>
      </c>
      <c r="BF47" s="70">
        <v>1163790.43</v>
      </c>
      <c r="BG47" s="70">
        <v>709202.3075</v>
      </c>
      <c r="BH47" s="70">
        <v>0</v>
      </c>
      <c r="BI47" s="70">
        <v>0</v>
      </c>
      <c r="BJ47" s="70">
        <f t="shared" si="24"/>
        <v>0</v>
      </c>
      <c r="BK47" s="70">
        <v>0</v>
      </c>
      <c r="BL47" s="59">
        <v>2406</v>
      </c>
      <c r="BM47" s="59">
        <v>335</v>
      </c>
      <c r="BN47" s="58">
        <v>19</v>
      </c>
      <c r="BO47" s="58">
        <v>0</v>
      </c>
      <c r="BP47" s="58">
        <v>-4</v>
      </c>
      <c r="BQ47" s="58">
        <v>-34</v>
      </c>
      <c r="BR47" s="58">
        <v>-36</v>
      </c>
      <c r="BS47" s="58">
        <v>-240</v>
      </c>
      <c r="BT47" s="58">
        <v>0</v>
      </c>
      <c r="BU47" s="58">
        <v>0</v>
      </c>
      <c r="BV47" s="58">
        <v>-1</v>
      </c>
      <c r="BW47" s="58">
        <v>-348</v>
      </c>
      <c r="BX47" s="58">
        <v>-1</v>
      </c>
      <c r="BY47" s="58">
        <v>2096</v>
      </c>
      <c r="BZ47" s="58">
        <v>1</v>
      </c>
      <c r="CA47" s="58">
        <v>58</v>
      </c>
      <c r="CB47" s="58">
        <v>129</v>
      </c>
      <c r="CC47" s="58">
        <v>45</v>
      </c>
      <c r="CD47" s="58">
        <v>113</v>
      </c>
      <c r="CE47" s="58">
        <v>50</v>
      </c>
      <c r="CF47" s="58">
        <v>7</v>
      </c>
    </row>
    <row r="48" spans="1:84" s="49" customFormat="1" ht="15.6" customHeight="1" x14ac:dyDescent="0.25">
      <c r="A48" s="42">
        <v>5</v>
      </c>
      <c r="B48" s="43" t="s">
        <v>195</v>
      </c>
      <c r="C48" s="56" t="s">
        <v>196</v>
      </c>
      <c r="D48" s="41" t="s">
        <v>197</v>
      </c>
      <c r="E48" s="41" t="s">
        <v>109</v>
      </c>
      <c r="F48" s="41" t="s">
        <v>198</v>
      </c>
      <c r="G48" s="69">
        <v>27383998.710000001</v>
      </c>
      <c r="H48" s="69">
        <v>0</v>
      </c>
      <c r="I48" s="69">
        <v>1610349.99</v>
      </c>
      <c r="J48" s="69">
        <v>0</v>
      </c>
      <c r="K48" s="70">
        <v>0</v>
      </c>
      <c r="L48" s="70">
        <v>28994348.699999999</v>
      </c>
      <c r="M48" s="70">
        <v>0</v>
      </c>
      <c r="N48" s="69">
        <v>0</v>
      </c>
      <c r="O48" s="69">
        <v>4273644.13</v>
      </c>
      <c r="P48" s="71">
        <v>8282793.8399999999</v>
      </c>
      <c r="Q48" s="69">
        <v>101565.33</v>
      </c>
      <c r="R48" s="69">
        <v>2081038.73</v>
      </c>
      <c r="S48" s="69">
        <v>7465297.9199999999</v>
      </c>
      <c r="T48" s="69">
        <v>3560703.34</v>
      </c>
      <c r="U48" s="69">
        <v>0</v>
      </c>
      <c r="V48" s="69">
        <v>0</v>
      </c>
      <c r="W48" s="69">
        <v>1610694.99</v>
      </c>
      <c r="X48" s="70">
        <v>2387866.12</v>
      </c>
      <c r="Y48" s="70">
        <v>29763604.399999999</v>
      </c>
      <c r="Z48" s="60">
        <v>0.14025502267488202</v>
      </c>
      <c r="AA48" s="70">
        <v>2387866.12</v>
      </c>
      <c r="AB48" s="70">
        <v>0</v>
      </c>
      <c r="AC48" s="70">
        <v>0</v>
      </c>
      <c r="AD48" s="70">
        <v>0</v>
      </c>
      <c r="AE48" s="70">
        <v>546.48</v>
      </c>
      <c r="AF48" s="70">
        <f t="shared" si="22"/>
        <v>546.48</v>
      </c>
      <c r="AG48" s="70">
        <v>1165278.25</v>
      </c>
      <c r="AH48" s="69">
        <v>102622.84</v>
      </c>
      <c r="AI48" s="69">
        <v>247433.1</v>
      </c>
      <c r="AJ48" s="70">
        <v>0</v>
      </c>
      <c r="AK48" s="69">
        <v>135862.57</v>
      </c>
      <c r="AL48" s="69">
        <v>40165.68</v>
      </c>
      <c r="AM48" s="69">
        <v>104477.18</v>
      </c>
      <c r="AN48" s="69">
        <v>10672</v>
      </c>
      <c r="AO48" s="69">
        <v>0</v>
      </c>
      <c r="AP48" s="69">
        <v>12134.63</v>
      </c>
      <c r="AQ48" s="69">
        <v>51061.299999999996</v>
      </c>
      <c r="AR48" s="69">
        <v>2900</v>
      </c>
      <c r="AS48" s="69">
        <v>0</v>
      </c>
      <c r="AT48" s="69">
        <v>16041.71</v>
      </c>
      <c r="AU48" s="69">
        <v>35004</v>
      </c>
      <c r="AV48" s="69">
        <v>56013.81</v>
      </c>
      <c r="AW48" s="69">
        <v>1979667.07</v>
      </c>
      <c r="AX48" s="69">
        <v>0</v>
      </c>
      <c r="AY48" s="60">
        <f t="shared" si="23"/>
        <v>0</v>
      </c>
      <c r="AZ48" s="70">
        <v>0</v>
      </c>
      <c r="BA48" s="60">
        <v>8.7199321957607559E-2</v>
      </c>
      <c r="BB48" s="69">
        <v>278946.43</v>
      </c>
      <c r="BC48" s="69">
        <v>3561796.93</v>
      </c>
      <c r="BD48" s="70">
        <v>240157.32</v>
      </c>
      <c r="BE48" s="70">
        <v>0</v>
      </c>
      <c r="BF48" s="70">
        <v>1174619.04</v>
      </c>
      <c r="BG48" s="70">
        <v>679702.27250000101</v>
      </c>
      <c r="BH48" s="70">
        <v>0</v>
      </c>
      <c r="BI48" s="70">
        <v>0</v>
      </c>
      <c r="BJ48" s="70">
        <f t="shared" si="24"/>
        <v>0</v>
      </c>
      <c r="BK48" s="70">
        <v>0</v>
      </c>
      <c r="BL48" s="59">
        <v>4968</v>
      </c>
      <c r="BM48" s="59">
        <v>744</v>
      </c>
      <c r="BN48" s="58">
        <v>0</v>
      </c>
      <c r="BO48" s="58">
        <v>0</v>
      </c>
      <c r="BP48" s="58">
        <v>-10</v>
      </c>
      <c r="BQ48" s="58">
        <v>-63</v>
      </c>
      <c r="BR48" s="58">
        <v>-89</v>
      </c>
      <c r="BS48" s="58">
        <v>-393</v>
      </c>
      <c r="BT48" s="58">
        <v>0</v>
      </c>
      <c r="BU48" s="58">
        <v>0</v>
      </c>
      <c r="BV48" s="58">
        <v>0</v>
      </c>
      <c r="BW48" s="58">
        <v>-872</v>
      </c>
      <c r="BX48" s="58">
        <v>0</v>
      </c>
      <c r="BY48" s="58">
        <v>4285</v>
      </c>
      <c r="BZ48" s="58">
        <v>27</v>
      </c>
      <c r="CA48" s="58">
        <v>181</v>
      </c>
      <c r="CB48" s="58">
        <v>233</v>
      </c>
      <c r="CC48" s="58">
        <v>48</v>
      </c>
      <c r="CD48" s="58">
        <v>471</v>
      </c>
      <c r="CE48" s="58">
        <v>104</v>
      </c>
      <c r="CF48" s="58">
        <v>15</v>
      </c>
    </row>
    <row r="49" spans="1:84" ht="15.6" customHeight="1" x14ac:dyDescent="0.25">
      <c r="A49" s="42">
        <v>5</v>
      </c>
      <c r="B49" s="43" t="s">
        <v>200</v>
      </c>
      <c r="C49" s="56" t="s">
        <v>201</v>
      </c>
      <c r="D49" s="41" t="s">
        <v>202</v>
      </c>
      <c r="E49" s="41" t="s">
        <v>135</v>
      </c>
      <c r="F49" s="41" t="s">
        <v>198</v>
      </c>
      <c r="G49" s="69">
        <v>13508508.369999999</v>
      </c>
      <c r="H49" s="69">
        <v>27236.48</v>
      </c>
      <c r="I49" s="69">
        <v>435915.32</v>
      </c>
      <c r="J49" s="69">
        <v>0</v>
      </c>
      <c r="K49" s="70">
        <v>0</v>
      </c>
      <c r="L49" s="70">
        <v>13971660.17</v>
      </c>
      <c r="M49" s="70">
        <v>0</v>
      </c>
      <c r="N49" s="69">
        <v>179875.35</v>
      </c>
      <c r="O49" s="69">
        <v>1619864.72</v>
      </c>
      <c r="P49" s="71">
        <v>4386848.49</v>
      </c>
      <c r="Q49" s="69">
        <v>27236.48</v>
      </c>
      <c r="R49" s="69">
        <v>814358.8</v>
      </c>
      <c r="S49" s="69">
        <v>4761326.18</v>
      </c>
      <c r="T49" s="69">
        <v>354143.73</v>
      </c>
      <c r="U49" s="69">
        <v>0</v>
      </c>
      <c r="V49" s="69">
        <v>0</v>
      </c>
      <c r="W49" s="69">
        <v>500468.13</v>
      </c>
      <c r="X49" s="70">
        <v>1351775.51</v>
      </c>
      <c r="Y49" s="70">
        <v>13995897.390000001</v>
      </c>
      <c r="Z49" s="60">
        <v>1.8318482857631071E-2</v>
      </c>
      <c r="AA49" s="70">
        <v>1350765.51</v>
      </c>
      <c r="AB49" s="70">
        <v>0</v>
      </c>
      <c r="AC49" s="70">
        <v>0</v>
      </c>
      <c r="AD49" s="70">
        <v>0</v>
      </c>
      <c r="AE49" s="70">
        <v>0</v>
      </c>
      <c r="AF49" s="70">
        <f t="shared" si="22"/>
        <v>0</v>
      </c>
      <c r="AG49" s="70">
        <v>651695.51</v>
      </c>
      <c r="AH49" s="69">
        <v>50900.59</v>
      </c>
      <c r="AI49" s="69">
        <v>91776.26</v>
      </c>
      <c r="AJ49" s="70">
        <v>0</v>
      </c>
      <c r="AK49" s="69">
        <v>69633.23</v>
      </c>
      <c r="AL49" s="69">
        <v>16454.32</v>
      </c>
      <c r="AM49" s="69">
        <v>41950.29</v>
      </c>
      <c r="AN49" s="69">
        <v>10672</v>
      </c>
      <c r="AO49" s="69">
        <v>0</v>
      </c>
      <c r="AP49" s="69">
        <v>10531.96</v>
      </c>
      <c r="AQ49" s="69">
        <v>21526.93</v>
      </c>
      <c r="AR49" s="69">
        <v>2630</v>
      </c>
      <c r="AS49" s="69">
        <v>0</v>
      </c>
      <c r="AT49" s="69">
        <v>63457.45</v>
      </c>
      <c r="AU49" s="69">
        <v>28534.79</v>
      </c>
      <c r="AV49" s="69">
        <v>72933.81</v>
      </c>
      <c r="AW49" s="69">
        <v>1132697.1399999999</v>
      </c>
      <c r="AX49" s="69">
        <v>0</v>
      </c>
      <c r="AY49" s="60">
        <f t="shared" si="23"/>
        <v>0</v>
      </c>
      <c r="AZ49" s="70">
        <v>0</v>
      </c>
      <c r="BA49" s="60">
        <v>9.9993683462476918E-2</v>
      </c>
      <c r="BB49" s="69">
        <v>65686.240000000005</v>
      </c>
      <c r="BC49" s="69">
        <v>182268.07</v>
      </c>
      <c r="BD49" s="70">
        <v>240158</v>
      </c>
      <c r="BE49" s="70">
        <v>0</v>
      </c>
      <c r="BF49" s="70">
        <v>455438.41</v>
      </c>
      <c r="BG49" s="70">
        <v>172264.125</v>
      </c>
      <c r="BH49" s="70">
        <v>0</v>
      </c>
      <c r="BI49" s="70">
        <v>0</v>
      </c>
      <c r="BJ49" s="70">
        <f t="shared" si="24"/>
        <v>0</v>
      </c>
      <c r="BK49" s="70">
        <v>0</v>
      </c>
      <c r="BL49" s="59">
        <v>1336</v>
      </c>
      <c r="BM49" s="59">
        <v>184</v>
      </c>
      <c r="BN49" s="58">
        <v>0</v>
      </c>
      <c r="BO49" s="58">
        <v>0</v>
      </c>
      <c r="BP49" s="58">
        <v>-9</v>
      </c>
      <c r="BQ49" s="58">
        <v>-36</v>
      </c>
      <c r="BR49" s="58">
        <v>-72</v>
      </c>
      <c r="BS49" s="58">
        <v>-111</v>
      </c>
      <c r="BT49" s="58">
        <v>0</v>
      </c>
      <c r="BU49" s="58">
        <v>0</v>
      </c>
      <c r="BV49" s="58">
        <v>0</v>
      </c>
      <c r="BW49" s="58">
        <v>-238</v>
      </c>
      <c r="BX49" s="58">
        <v>0</v>
      </c>
      <c r="BY49" s="58">
        <v>1054</v>
      </c>
      <c r="BZ49" s="58">
        <v>0</v>
      </c>
      <c r="CA49" s="58">
        <v>1</v>
      </c>
      <c r="CB49" s="58">
        <v>126</v>
      </c>
      <c r="CC49" s="58">
        <v>24</v>
      </c>
      <c r="CD49" s="58">
        <v>66</v>
      </c>
      <c r="CE49" s="58">
        <v>18</v>
      </c>
      <c r="CF49" s="58">
        <v>4</v>
      </c>
    </row>
    <row r="50" spans="1:84" ht="15.6" customHeight="1" x14ac:dyDescent="0.25">
      <c r="A50" s="42">
        <v>5</v>
      </c>
      <c r="B50" s="43" t="s">
        <v>203</v>
      </c>
      <c r="C50" s="56" t="s">
        <v>204</v>
      </c>
      <c r="D50" s="41" t="s">
        <v>205</v>
      </c>
      <c r="E50" s="41" t="s">
        <v>120</v>
      </c>
      <c r="F50" s="41" t="s">
        <v>192</v>
      </c>
      <c r="G50" s="69">
        <v>12567742.119999999</v>
      </c>
      <c r="H50" s="69">
        <v>244725.49</v>
      </c>
      <c r="I50" s="69">
        <v>0</v>
      </c>
      <c r="J50" s="69">
        <v>0</v>
      </c>
      <c r="K50" s="70">
        <v>312.07</v>
      </c>
      <c r="L50" s="70">
        <v>12812779.68</v>
      </c>
      <c r="M50" s="70">
        <v>0</v>
      </c>
      <c r="N50" s="69">
        <v>3876877.02</v>
      </c>
      <c r="O50" s="69">
        <v>757844.45</v>
      </c>
      <c r="P50" s="71">
        <v>3682937.59</v>
      </c>
      <c r="Q50" s="69">
        <v>0</v>
      </c>
      <c r="R50" s="69">
        <v>535256.96</v>
      </c>
      <c r="S50" s="69">
        <v>1958325.96</v>
      </c>
      <c r="T50" s="69">
        <v>595386.79</v>
      </c>
      <c r="U50" s="69">
        <v>0</v>
      </c>
      <c r="V50" s="69">
        <v>0</v>
      </c>
      <c r="W50" s="69">
        <v>288321.31</v>
      </c>
      <c r="X50" s="70">
        <v>1156872.6900000002</v>
      </c>
      <c r="Y50" s="70">
        <v>12851822.77</v>
      </c>
      <c r="Z50" s="60">
        <v>1.681440114095235E-2</v>
      </c>
      <c r="AA50" s="70">
        <v>1156560.6200000001</v>
      </c>
      <c r="AB50" s="70">
        <v>0</v>
      </c>
      <c r="AC50" s="70">
        <v>0</v>
      </c>
      <c r="AD50" s="70">
        <v>312.07</v>
      </c>
      <c r="AE50" s="70">
        <v>248.19</v>
      </c>
      <c r="AF50" s="70">
        <f t="shared" si="22"/>
        <v>560.26</v>
      </c>
      <c r="AG50" s="70">
        <v>313656.38</v>
      </c>
      <c r="AH50" s="69">
        <v>22878.23</v>
      </c>
      <c r="AI50" s="69">
        <v>45676.35</v>
      </c>
      <c r="AJ50" s="70">
        <v>0</v>
      </c>
      <c r="AK50" s="69">
        <v>46892.55</v>
      </c>
      <c r="AL50" s="69">
        <v>16575</v>
      </c>
      <c r="AM50" s="69">
        <v>74413.8</v>
      </c>
      <c r="AN50" s="69">
        <v>9594</v>
      </c>
      <c r="AO50" s="69">
        <v>0</v>
      </c>
      <c r="AP50" s="69">
        <v>8775.3799999999992</v>
      </c>
      <c r="AQ50" s="69">
        <v>14610.69</v>
      </c>
      <c r="AR50" s="69">
        <v>1824.99</v>
      </c>
      <c r="AS50" s="69">
        <v>0</v>
      </c>
      <c r="AT50" s="69">
        <v>582.34</v>
      </c>
      <c r="AU50" s="69">
        <v>9281.84</v>
      </c>
      <c r="AV50" s="69">
        <v>34713.61</v>
      </c>
      <c r="AW50" s="69">
        <v>599475.16</v>
      </c>
      <c r="AX50" s="69">
        <v>0</v>
      </c>
      <c r="AY50" s="60">
        <f t="shared" si="23"/>
        <v>0</v>
      </c>
      <c r="AZ50" s="70">
        <v>0</v>
      </c>
      <c r="BA50" s="60">
        <v>9.2026126010294057E-2</v>
      </c>
      <c r="BB50" s="69">
        <v>70319.45</v>
      </c>
      <c r="BC50" s="69">
        <v>145114.51999999999</v>
      </c>
      <c r="BD50" s="70">
        <v>239883.81</v>
      </c>
      <c r="BE50" s="70">
        <v>0</v>
      </c>
      <c r="BF50" s="70">
        <v>753015.06</v>
      </c>
      <c r="BG50" s="70">
        <v>603146.27</v>
      </c>
      <c r="BH50" s="70">
        <v>0</v>
      </c>
      <c r="BI50" s="70">
        <v>0</v>
      </c>
      <c r="BJ50" s="70">
        <f t="shared" si="24"/>
        <v>0</v>
      </c>
      <c r="BK50" s="70">
        <v>0</v>
      </c>
      <c r="BL50" s="59">
        <v>1102</v>
      </c>
      <c r="BM50" s="59">
        <v>168</v>
      </c>
      <c r="BN50" s="58">
        <v>24</v>
      </c>
      <c r="BO50" s="58">
        <v>0</v>
      </c>
      <c r="BP50" s="58">
        <v>-4</v>
      </c>
      <c r="BQ50" s="58">
        <v>-28</v>
      </c>
      <c r="BR50" s="58">
        <v>-29</v>
      </c>
      <c r="BS50" s="58">
        <v>-129</v>
      </c>
      <c r="BT50" s="58">
        <v>0</v>
      </c>
      <c r="BU50" s="58">
        <v>0</v>
      </c>
      <c r="BV50" s="58">
        <v>0</v>
      </c>
      <c r="BW50" s="58">
        <v>-128</v>
      </c>
      <c r="BX50" s="58">
        <v>-2</v>
      </c>
      <c r="BY50" s="58">
        <v>974</v>
      </c>
      <c r="BZ50" s="58">
        <v>1</v>
      </c>
      <c r="CA50" s="58">
        <v>1</v>
      </c>
      <c r="CB50" s="58">
        <v>48</v>
      </c>
      <c r="CC50" s="58">
        <v>8</v>
      </c>
      <c r="CD50" s="58">
        <v>41</v>
      </c>
      <c r="CE50" s="58">
        <v>29</v>
      </c>
      <c r="CF50" s="58">
        <v>2</v>
      </c>
    </row>
    <row r="51" spans="1:84" ht="15.6" customHeight="1" x14ac:dyDescent="0.25">
      <c r="A51" s="42">
        <v>5</v>
      </c>
      <c r="B51" s="43" t="s">
        <v>206</v>
      </c>
      <c r="C51" s="56" t="s">
        <v>207</v>
      </c>
      <c r="D51" s="41" t="s">
        <v>208</v>
      </c>
      <c r="E51" s="41" t="s">
        <v>115</v>
      </c>
      <c r="F51" s="41" t="s">
        <v>198</v>
      </c>
      <c r="G51" s="69">
        <v>28827249.32</v>
      </c>
      <c r="H51" s="69">
        <v>0</v>
      </c>
      <c r="I51" s="69">
        <v>298509.94999999995</v>
      </c>
      <c r="J51" s="69">
        <v>0</v>
      </c>
      <c r="K51" s="70">
        <v>0</v>
      </c>
      <c r="L51" s="70">
        <v>29125759.27</v>
      </c>
      <c r="M51" s="70">
        <v>0</v>
      </c>
      <c r="N51" s="69">
        <v>4769234.6500000004</v>
      </c>
      <c r="O51" s="69">
        <v>541831</v>
      </c>
      <c r="P51" s="71">
        <v>13848794.34</v>
      </c>
      <c r="Q51" s="69">
        <v>49312.18</v>
      </c>
      <c r="R51" s="69">
        <v>849318.51</v>
      </c>
      <c r="S51" s="69">
        <v>3659838.91</v>
      </c>
      <c r="T51" s="69">
        <v>2913546.49</v>
      </c>
      <c r="U51" s="69">
        <v>0</v>
      </c>
      <c r="V51" s="69">
        <v>100</v>
      </c>
      <c r="W51" s="69">
        <v>350475.92</v>
      </c>
      <c r="X51" s="70">
        <v>2788914.18</v>
      </c>
      <c r="Y51" s="70">
        <v>29771366.18</v>
      </c>
      <c r="Z51" s="60">
        <v>0.11473179398026657</v>
      </c>
      <c r="AA51" s="70">
        <v>2788914.18</v>
      </c>
      <c r="AB51" s="70">
        <v>0</v>
      </c>
      <c r="AC51" s="70">
        <v>0</v>
      </c>
      <c r="AD51" s="70">
        <v>0</v>
      </c>
      <c r="AE51" s="70">
        <v>0</v>
      </c>
      <c r="AF51" s="70">
        <f t="shared" si="22"/>
        <v>0</v>
      </c>
      <c r="AG51" s="70">
        <v>1469060.39</v>
      </c>
      <c r="AH51" s="69">
        <v>110861.8</v>
      </c>
      <c r="AI51" s="69">
        <v>365307.33</v>
      </c>
      <c r="AJ51" s="70">
        <v>0</v>
      </c>
      <c r="AK51" s="69">
        <v>129168.84</v>
      </c>
      <c r="AL51" s="69">
        <v>35500</v>
      </c>
      <c r="AM51" s="69">
        <v>65116.03</v>
      </c>
      <c r="AN51" s="69">
        <v>11456</v>
      </c>
      <c r="AO51" s="69">
        <v>0</v>
      </c>
      <c r="AP51" s="69">
        <v>11178.74</v>
      </c>
      <c r="AQ51" s="69">
        <v>78969.75</v>
      </c>
      <c r="AR51" s="69">
        <v>2340</v>
      </c>
      <c r="AS51" s="69">
        <v>0</v>
      </c>
      <c r="AT51" s="69">
        <v>0</v>
      </c>
      <c r="AU51" s="69">
        <v>49726.3</v>
      </c>
      <c r="AV51" s="69">
        <v>111446.5</v>
      </c>
      <c r="AW51" s="69">
        <v>2440131.6800000002</v>
      </c>
      <c r="AX51" s="69">
        <v>0</v>
      </c>
      <c r="AY51" s="60">
        <f t="shared" si="23"/>
        <v>0</v>
      </c>
      <c r="AZ51" s="70">
        <v>1800</v>
      </c>
      <c r="BA51" s="60">
        <v>9.6745761242821207E-2</v>
      </c>
      <c r="BB51" s="69">
        <v>231340.2</v>
      </c>
      <c r="BC51" s="69">
        <v>3076061.83</v>
      </c>
      <c r="BD51" s="70">
        <v>240158</v>
      </c>
      <c r="BE51" s="70">
        <v>0</v>
      </c>
      <c r="BF51" s="70">
        <v>935447.26999999897</v>
      </c>
      <c r="BG51" s="70">
        <v>325414.34999999899</v>
      </c>
      <c r="BH51" s="70">
        <v>0</v>
      </c>
      <c r="BI51" s="70">
        <v>0</v>
      </c>
      <c r="BJ51" s="70">
        <f t="shared" si="24"/>
        <v>0</v>
      </c>
      <c r="BK51" s="70">
        <v>0</v>
      </c>
      <c r="BL51" s="59">
        <v>4648</v>
      </c>
      <c r="BM51" s="59">
        <v>727</v>
      </c>
      <c r="BN51" s="58">
        <v>15</v>
      </c>
      <c r="BO51" s="58">
        <v>0</v>
      </c>
      <c r="BP51" s="58">
        <v>-11</v>
      </c>
      <c r="BQ51" s="58">
        <v>-120</v>
      </c>
      <c r="BR51" s="58">
        <v>-109</v>
      </c>
      <c r="BS51" s="58">
        <v>-499</v>
      </c>
      <c r="BT51" s="58">
        <v>13</v>
      </c>
      <c r="BU51" s="58">
        <v>0</v>
      </c>
      <c r="BV51" s="58">
        <v>2</v>
      </c>
      <c r="BW51" s="58">
        <v>-795</v>
      </c>
      <c r="BX51" s="58">
        <v>0</v>
      </c>
      <c r="BY51" s="58">
        <v>3871</v>
      </c>
      <c r="BZ51" s="58">
        <v>35</v>
      </c>
      <c r="CA51" s="58">
        <v>298</v>
      </c>
      <c r="CB51" s="58">
        <v>102</v>
      </c>
      <c r="CC51" s="58">
        <v>82</v>
      </c>
      <c r="CD51" s="58">
        <v>601</v>
      </c>
      <c r="CE51" s="58">
        <v>3</v>
      </c>
      <c r="CF51" s="58">
        <v>7</v>
      </c>
    </row>
    <row r="52" spans="1:84" ht="15.6" customHeight="1" x14ac:dyDescent="0.25">
      <c r="A52" s="42">
        <v>5</v>
      </c>
      <c r="B52" s="43" t="s">
        <v>209</v>
      </c>
      <c r="C52" s="56" t="s">
        <v>187</v>
      </c>
      <c r="D52" s="41" t="s">
        <v>191</v>
      </c>
      <c r="E52" s="41" t="s">
        <v>120</v>
      </c>
      <c r="F52" s="41" t="s">
        <v>192</v>
      </c>
      <c r="G52" s="69">
        <v>22828743.859999999</v>
      </c>
      <c r="H52" s="69">
        <v>0</v>
      </c>
      <c r="I52" s="69">
        <v>791623</v>
      </c>
      <c r="J52" s="69">
        <v>0</v>
      </c>
      <c r="K52" s="70">
        <v>0</v>
      </c>
      <c r="L52" s="70">
        <v>23620366.859999999</v>
      </c>
      <c r="M52" s="70">
        <v>0</v>
      </c>
      <c r="N52" s="69">
        <v>7734291.4900000002</v>
      </c>
      <c r="O52" s="69">
        <v>1315958.99</v>
      </c>
      <c r="P52" s="71">
        <v>7598770.4500000002</v>
      </c>
      <c r="Q52" s="69">
        <v>50332</v>
      </c>
      <c r="R52" s="69">
        <v>832702.43</v>
      </c>
      <c r="S52" s="69">
        <v>2359298.44</v>
      </c>
      <c r="T52" s="69">
        <v>1268640.1100000001</v>
      </c>
      <c r="U52" s="69">
        <v>0</v>
      </c>
      <c r="V52" s="69">
        <v>0</v>
      </c>
      <c r="W52" s="69">
        <v>532739.78</v>
      </c>
      <c r="X52" s="70">
        <v>1943725.38</v>
      </c>
      <c r="Y52" s="70">
        <v>23636459.07</v>
      </c>
      <c r="Z52" s="60">
        <v>4.2644784836619612E-2</v>
      </c>
      <c r="AA52" s="70">
        <v>1655391.27</v>
      </c>
      <c r="AB52" s="70">
        <v>0</v>
      </c>
      <c r="AC52" s="70">
        <v>0</v>
      </c>
      <c r="AD52" s="70">
        <v>0</v>
      </c>
      <c r="AE52" s="70">
        <v>0</v>
      </c>
      <c r="AF52" s="70">
        <f t="shared" si="22"/>
        <v>0</v>
      </c>
      <c r="AG52" s="70">
        <v>712520.49</v>
      </c>
      <c r="AH52" s="69">
        <v>55493.99</v>
      </c>
      <c r="AI52" s="69">
        <v>173207.22</v>
      </c>
      <c r="AJ52" s="70">
        <v>13226</v>
      </c>
      <c r="AK52" s="69">
        <v>72878.06</v>
      </c>
      <c r="AL52" s="69">
        <v>29184.25</v>
      </c>
      <c r="AM52" s="69">
        <v>128224.98</v>
      </c>
      <c r="AN52" s="69">
        <v>10672</v>
      </c>
      <c r="AO52" s="69">
        <v>7337.5</v>
      </c>
      <c r="AP52" s="69">
        <v>29238.27</v>
      </c>
      <c r="AQ52" s="69">
        <v>65761.75</v>
      </c>
      <c r="AR52" s="69">
        <v>13572.37</v>
      </c>
      <c r="AS52" s="69">
        <v>0</v>
      </c>
      <c r="AT52" s="69">
        <v>35465.18</v>
      </c>
      <c r="AU52" s="69">
        <v>30893.11</v>
      </c>
      <c r="AV52" s="69">
        <v>65340.7</v>
      </c>
      <c r="AW52" s="69">
        <v>1443015.87</v>
      </c>
      <c r="AX52" s="69">
        <v>0</v>
      </c>
      <c r="AY52" s="60">
        <f t="shared" si="23"/>
        <v>0</v>
      </c>
      <c r="AZ52" s="70">
        <v>0</v>
      </c>
      <c r="BA52" s="60">
        <v>7.2513462858573602E-2</v>
      </c>
      <c r="BB52" s="69">
        <v>61824.65</v>
      </c>
      <c r="BC52" s="69">
        <v>911702.22</v>
      </c>
      <c r="BD52" s="70">
        <v>240158</v>
      </c>
      <c r="BE52" s="70">
        <v>0</v>
      </c>
      <c r="BF52" s="70">
        <v>802633.64</v>
      </c>
      <c r="BG52" s="70">
        <v>441879.67249999999</v>
      </c>
      <c r="BH52" s="70">
        <v>0</v>
      </c>
      <c r="BI52" s="70">
        <v>0</v>
      </c>
      <c r="BJ52" s="70">
        <f t="shared" si="24"/>
        <v>0</v>
      </c>
      <c r="BK52" s="70">
        <v>0</v>
      </c>
      <c r="BL52" s="59">
        <v>2495</v>
      </c>
      <c r="BM52" s="59">
        <v>324</v>
      </c>
      <c r="BN52" s="58">
        <v>32</v>
      </c>
      <c r="BO52" s="58">
        <v>0</v>
      </c>
      <c r="BP52" s="58">
        <v>-4</v>
      </c>
      <c r="BQ52" s="58">
        <v>-55</v>
      </c>
      <c r="BR52" s="58">
        <v>-38</v>
      </c>
      <c r="BS52" s="58">
        <v>-306</v>
      </c>
      <c r="BT52" s="58">
        <v>0</v>
      </c>
      <c r="BU52" s="58">
        <v>0</v>
      </c>
      <c r="BV52" s="58">
        <v>-2</v>
      </c>
      <c r="BW52" s="58">
        <v>-407</v>
      </c>
      <c r="BX52" s="58">
        <v>-2</v>
      </c>
      <c r="BY52" s="58">
        <v>2037</v>
      </c>
      <c r="BZ52" s="58">
        <v>3</v>
      </c>
      <c r="CA52" s="58">
        <v>3</v>
      </c>
      <c r="CB52" s="58">
        <v>84</v>
      </c>
      <c r="CC52" s="58">
        <v>20</v>
      </c>
      <c r="CD52" s="58">
        <v>83</v>
      </c>
      <c r="CE52" s="58">
        <v>214</v>
      </c>
      <c r="CF52" s="58">
        <v>6</v>
      </c>
    </row>
    <row r="53" spans="1:84" ht="15.6" customHeight="1" x14ac:dyDescent="0.25">
      <c r="A53" s="42">
        <v>5</v>
      </c>
      <c r="B53" s="43" t="s">
        <v>528</v>
      </c>
      <c r="C53" s="56" t="s">
        <v>530</v>
      </c>
      <c r="D53" s="41" t="s">
        <v>213</v>
      </c>
      <c r="E53" s="41" t="s">
        <v>115</v>
      </c>
      <c r="F53" s="41" t="s">
        <v>198</v>
      </c>
      <c r="G53" s="69">
        <v>38201975.579999998</v>
      </c>
      <c r="H53" s="69">
        <v>0</v>
      </c>
      <c r="I53" s="69">
        <v>2043311.75</v>
      </c>
      <c r="J53" s="69">
        <v>0</v>
      </c>
      <c r="K53" s="70">
        <v>0</v>
      </c>
      <c r="L53" s="70">
        <v>40245287.329999998</v>
      </c>
      <c r="M53" s="70">
        <v>0</v>
      </c>
      <c r="N53" s="69">
        <v>8546810.7799999993</v>
      </c>
      <c r="O53" s="69">
        <v>1125261.78</v>
      </c>
      <c r="P53" s="71">
        <v>14927357.68</v>
      </c>
      <c r="Q53" s="69">
        <v>73901.649999999994</v>
      </c>
      <c r="R53" s="69">
        <v>1116578.76</v>
      </c>
      <c r="S53" s="69">
        <v>6878910.3499999996</v>
      </c>
      <c r="T53" s="69">
        <v>3834604.05</v>
      </c>
      <c r="U53" s="69">
        <v>0</v>
      </c>
      <c r="V53" s="69">
        <v>0</v>
      </c>
      <c r="W53" s="69">
        <v>1477718.03</v>
      </c>
      <c r="X53" s="70">
        <v>2947874.34</v>
      </c>
      <c r="Y53" s="70">
        <v>40929017.420000002</v>
      </c>
      <c r="Z53" s="60">
        <v>0.11570688787399094</v>
      </c>
      <c r="AA53" s="70">
        <v>2946144.73</v>
      </c>
      <c r="AB53" s="70">
        <v>0</v>
      </c>
      <c r="AC53" s="70">
        <v>0</v>
      </c>
      <c r="AD53" s="70">
        <v>0</v>
      </c>
      <c r="AE53" s="70">
        <v>0</v>
      </c>
      <c r="AF53" s="70">
        <f t="shared" si="22"/>
        <v>0</v>
      </c>
      <c r="AG53" s="70">
        <v>1274674.8</v>
      </c>
      <c r="AH53" s="69">
        <v>100104.94</v>
      </c>
      <c r="AI53" s="69">
        <v>286433.58</v>
      </c>
      <c r="AJ53" s="70">
        <v>2700.3</v>
      </c>
      <c r="AK53" s="69">
        <v>151728.6</v>
      </c>
      <c r="AL53" s="69">
        <v>45289.68</v>
      </c>
      <c r="AM53" s="69">
        <v>109406.15</v>
      </c>
      <c r="AN53" s="69">
        <v>11750</v>
      </c>
      <c r="AO53" s="69">
        <v>4587.5</v>
      </c>
      <c r="AP53" s="69">
        <v>92038.63</v>
      </c>
      <c r="AQ53" s="69">
        <v>53891.560000000005</v>
      </c>
      <c r="AR53" s="69">
        <v>5352.54</v>
      </c>
      <c r="AS53" s="69">
        <v>0</v>
      </c>
      <c r="AT53" s="69">
        <v>34650.089999999997</v>
      </c>
      <c r="AU53" s="69">
        <v>52165.84</v>
      </c>
      <c r="AV53" s="69">
        <v>142551.62</v>
      </c>
      <c r="AW53" s="69">
        <v>2367325.83</v>
      </c>
      <c r="AX53" s="69">
        <v>0</v>
      </c>
      <c r="AY53" s="60">
        <f t="shared" si="23"/>
        <v>0</v>
      </c>
      <c r="AZ53" s="70">
        <v>0</v>
      </c>
      <c r="BA53" s="60">
        <v>7.7120219184224723E-2</v>
      </c>
      <c r="BB53" s="69">
        <v>290764.44</v>
      </c>
      <c r="BC53" s="69">
        <v>4129467.27</v>
      </c>
      <c r="BD53" s="70">
        <v>237255</v>
      </c>
      <c r="BE53" s="70">
        <v>0</v>
      </c>
      <c r="BF53" s="70">
        <v>1366352.226</v>
      </c>
      <c r="BG53" s="70">
        <v>774520.76850000198</v>
      </c>
      <c r="BH53" s="70">
        <v>0</v>
      </c>
      <c r="BI53" s="70">
        <v>0</v>
      </c>
      <c r="BJ53" s="70">
        <f t="shared" si="24"/>
        <v>0</v>
      </c>
      <c r="BK53" s="70">
        <v>0</v>
      </c>
      <c r="BL53" s="59">
        <v>4151</v>
      </c>
      <c r="BM53" s="59">
        <v>789</v>
      </c>
      <c r="BN53" s="58">
        <v>49</v>
      </c>
      <c r="BO53" s="58">
        <v>0</v>
      </c>
      <c r="BP53" s="58">
        <v>-10</v>
      </c>
      <c r="BQ53" s="58">
        <v>-80</v>
      </c>
      <c r="BR53" s="58">
        <v>-104</v>
      </c>
      <c r="BS53" s="58">
        <v>-482</v>
      </c>
      <c r="BT53" s="58">
        <v>3</v>
      </c>
      <c r="BU53" s="58">
        <v>0</v>
      </c>
      <c r="BV53" s="58">
        <v>0</v>
      </c>
      <c r="BW53" s="58">
        <v>-709</v>
      </c>
      <c r="BX53" s="58">
        <v>0</v>
      </c>
      <c r="BY53" s="58">
        <v>3607</v>
      </c>
      <c r="BZ53" s="58">
        <v>5</v>
      </c>
      <c r="CA53" s="58">
        <v>52</v>
      </c>
      <c r="CB53" s="58">
        <v>225</v>
      </c>
      <c r="CC53" s="58">
        <v>54</v>
      </c>
      <c r="CD53" s="58">
        <v>386</v>
      </c>
      <c r="CE53" s="58">
        <v>14</v>
      </c>
      <c r="CF53" s="58">
        <v>9</v>
      </c>
    </row>
    <row r="54" spans="1:84" s="49" customFormat="1" ht="15.6" customHeight="1" x14ac:dyDescent="0.25">
      <c r="A54" s="42">
        <v>5</v>
      </c>
      <c r="B54" s="43" t="s">
        <v>556</v>
      </c>
      <c r="C54" s="56" t="s">
        <v>249</v>
      </c>
      <c r="D54" s="41" t="s">
        <v>199</v>
      </c>
      <c r="E54" s="41" t="s">
        <v>120</v>
      </c>
      <c r="F54" s="41" t="s">
        <v>192</v>
      </c>
      <c r="G54" s="69">
        <v>27106548.77</v>
      </c>
      <c r="H54" s="69">
        <v>6890.02</v>
      </c>
      <c r="I54" s="69">
        <v>1181235.0900000001</v>
      </c>
      <c r="J54" s="69">
        <v>0</v>
      </c>
      <c r="K54" s="70">
        <v>1113.22</v>
      </c>
      <c r="L54" s="70">
        <v>28295787.100000001</v>
      </c>
      <c r="M54" s="70">
        <v>0</v>
      </c>
      <c r="N54" s="69">
        <v>7960599.4699999997</v>
      </c>
      <c r="O54" s="69">
        <v>1150597.6000000001</v>
      </c>
      <c r="P54" s="71">
        <v>10367292.630000001</v>
      </c>
      <c r="Q54" s="69">
        <v>100220.51</v>
      </c>
      <c r="R54" s="69">
        <v>1157436.07</v>
      </c>
      <c r="S54" s="69">
        <v>3732117.26</v>
      </c>
      <c r="T54" s="69">
        <v>2204553.94</v>
      </c>
      <c r="U54" s="69">
        <v>0</v>
      </c>
      <c r="V54" s="69">
        <v>0</v>
      </c>
      <c r="W54" s="69">
        <v>1188135.72</v>
      </c>
      <c r="X54" s="70">
        <v>1010040.48</v>
      </c>
      <c r="Y54" s="70">
        <v>28870993.68</v>
      </c>
      <c r="Z54" s="60">
        <v>6.7045032689488665E-2</v>
      </c>
      <c r="AA54" s="70">
        <v>1008715.84</v>
      </c>
      <c r="AB54" s="70">
        <v>0</v>
      </c>
      <c r="AC54" s="70">
        <v>0</v>
      </c>
      <c r="AD54" s="70">
        <v>1324.64</v>
      </c>
      <c r="AE54" s="70">
        <v>253.9</v>
      </c>
      <c r="AF54" s="70">
        <f t="shared" si="22"/>
        <v>1578.5400000000002</v>
      </c>
      <c r="AG54" s="70">
        <v>569100.42000000004</v>
      </c>
      <c r="AH54" s="69">
        <v>43595.5</v>
      </c>
      <c r="AI54" s="69">
        <v>127593.60000000001</v>
      </c>
      <c r="AJ54" s="70">
        <v>0</v>
      </c>
      <c r="AK54" s="69">
        <v>41028</v>
      </c>
      <c r="AL54" s="69">
        <v>19069.28</v>
      </c>
      <c r="AM54" s="69">
        <v>61425.66</v>
      </c>
      <c r="AN54" s="69">
        <v>9888</v>
      </c>
      <c r="AO54" s="69">
        <v>0</v>
      </c>
      <c r="AP54" s="69">
        <v>0</v>
      </c>
      <c r="AQ54" s="69">
        <v>32988.33</v>
      </c>
      <c r="AR54" s="69">
        <v>3975</v>
      </c>
      <c r="AS54" s="69">
        <v>0</v>
      </c>
      <c r="AT54" s="69">
        <v>2722.07</v>
      </c>
      <c r="AU54" s="69">
        <v>14741.14</v>
      </c>
      <c r="AV54" s="69">
        <v>62859.06</v>
      </c>
      <c r="AW54" s="69">
        <v>988986.06</v>
      </c>
      <c r="AX54" s="69">
        <v>0</v>
      </c>
      <c r="AY54" s="60">
        <f t="shared" si="23"/>
        <v>0</v>
      </c>
      <c r="AZ54" s="70">
        <v>0</v>
      </c>
      <c r="BA54" s="60">
        <v>3.721299412031346E-2</v>
      </c>
      <c r="BB54" s="69">
        <v>202845.72</v>
      </c>
      <c r="BC54" s="69">
        <v>1614975.67</v>
      </c>
      <c r="BD54" s="70">
        <v>237255</v>
      </c>
      <c r="BE54" s="70">
        <v>0</v>
      </c>
      <c r="BF54" s="70">
        <v>340777.31</v>
      </c>
      <c r="BG54" s="70">
        <v>93530.795000000304</v>
      </c>
      <c r="BH54" s="70">
        <v>0</v>
      </c>
      <c r="BI54" s="70">
        <v>0</v>
      </c>
      <c r="BJ54" s="70">
        <f t="shared" si="24"/>
        <v>0</v>
      </c>
      <c r="BK54" s="70">
        <v>0</v>
      </c>
      <c r="BL54" s="59">
        <v>3237</v>
      </c>
      <c r="BM54" s="59">
        <v>510</v>
      </c>
      <c r="BN54" s="58">
        <v>0</v>
      </c>
      <c r="BO54" s="58">
        <v>0</v>
      </c>
      <c r="BP54" s="58">
        <v>-1</v>
      </c>
      <c r="BQ54" s="58">
        <v>-16</v>
      </c>
      <c r="BR54" s="58">
        <v>-41</v>
      </c>
      <c r="BS54" s="58">
        <v>-358</v>
      </c>
      <c r="BT54" s="58">
        <v>3</v>
      </c>
      <c r="BU54" s="58">
        <v>-1</v>
      </c>
      <c r="BV54" s="58">
        <v>-55</v>
      </c>
      <c r="BW54" s="58">
        <v>-429</v>
      </c>
      <c r="BX54" s="58">
        <v>-2</v>
      </c>
      <c r="BY54" s="58">
        <v>2847</v>
      </c>
      <c r="BZ54" s="58">
        <v>24</v>
      </c>
      <c r="CA54" s="58">
        <v>73</v>
      </c>
      <c r="CB54" s="58">
        <v>107</v>
      </c>
      <c r="CC54" s="58">
        <v>33</v>
      </c>
      <c r="CD54" s="58">
        <v>265</v>
      </c>
      <c r="CE54" s="58">
        <v>23</v>
      </c>
      <c r="CF54" s="58">
        <v>1</v>
      </c>
    </row>
    <row r="55" spans="1:84" ht="15.6" customHeight="1" x14ac:dyDescent="0.25">
      <c r="A55" s="42">
        <v>5</v>
      </c>
      <c r="B55" s="43" t="s">
        <v>210</v>
      </c>
      <c r="C55" s="56" t="s">
        <v>211</v>
      </c>
      <c r="D55" s="41" t="s">
        <v>212</v>
      </c>
      <c r="E55" s="41" t="s">
        <v>115</v>
      </c>
      <c r="F55" s="41" t="s">
        <v>198</v>
      </c>
      <c r="G55" s="69">
        <v>32449639.48</v>
      </c>
      <c r="H55" s="69">
        <v>0</v>
      </c>
      <c r="I55" s="69">
        <v>1392192.3599999999</v>
      </c>
      <c r="J55" s="69">
        <v>0</v>
      </c>
      <c r="K55" s="70">
        <v>0</v>
      </c>
      <c r="L55" s="70">
        <v>33841831.840000004</v>
      </c>
      <c r="M55" s="70">
        <v>0</v>
      </c>
      <c r="N55" s="69">
        <v>7000637.2300000004</v>
      </c>
      <c r="O55" s="69">
        <v>1630393.37</v>
      </c>
      <c r="P55" s="71">
        <v>10966353.199999999</v>
      </c>
      <c r="Q55" s="69">
        <v>0</v>
      </c>
      <c r="R55" s="69">
        <v>1237957.6499999999</v>
      </c>
      <c r="S55" s="69">
        <v>6073886.5899999999</v>
      </c>
      <c r="T55" s="69">
        <v>2629107</v>
      </c>
      <c r="U55" s="69">
        <v>0</v>
      </c>
      <c r="V55" s="69">
        <v>0</v>
      </c>
      <c r="W55" s="69">
        <v>1649038.31</v>
      </c>
      <c r="X55" s="70">
        <v>3244402.7</v>
      </c>
      <c r="Y55" s="70">
        <v>34431776.049999997</v>
      </c>
      <c r="Z55" s="60">
        <v>0.11081177226071263</v>
      </c>
      <c r="AA55" s="70">
        <v>3244402.7</v>
      </c>
      <c r="AB55" s="70">
        <v>0</v>
      </c>
      <c r="AC55" s="70">
        <v>0</v>
      </c>
      <c r="AD55" s="70">
        <v>0</v>
      </c>
      <c r="AE55" s="70">
        <v>0</v>
      </c>
      <c r="AF55" s="70">
        <f t="shared" si="22"/>
        <v>0</v>
      </c>
      <c r="AG55" s="70">
        <v>1361716.37</v>
      </c>
      <c r="AH55" s="69">
        <v>105836.42</v>
      </c>
      <c r="AI55" s="69">
        <v>318254.37</v>
      </c>
      <c r="AJ55" s="70">
        <v>0</v>
      </c>
      <c r="AK55" s="69">
        <v>125709.96</v>
      </c>
      <c r="AL55" s="69">
        <v>41054.32</v>
      </c>
      <c r="AM55" s="69">
        <v>82793.279999999999</v>
      </c>
      <c r="AN55" s="69">
        <v>10966</v>
      </c>
      <c r="AO55" s="69">
        <v>0</v>
      </c>
      <c r="AP55" s="69">
        <v>0</v>
      </c>
      <c r="AQ55" s="69">
        <v>71447.009999999995</v>
      </c>
      <c r="AR55" s="69">
        <v>4745</v>
      </c>
      <c r="AS55" s="69">
        <v>6930</v>
      </c>
      <c r="AT55" s="69">
        <v>30564.51</v>
      </c>
      <c r="AU55" s="69">
        <v>52472.43</v>
      </c>
      <c r="AV55" s="69">
        <v>73928.13</v>
      </c>
      <c r="AW55" s="69">
        <v>2286417.7999999998</v>
      </c>
      <c r="AX55" s="69">
        <v>0</v>
      </c>
      <c r="AY55" s="60">
        <f t="shared" si="23"/>
        <v>0</v>
      </c>
      <c r="AZ55" s="70">
        <v>0</v>
      </c>
      <c r="BA55" s="60">
        <v>9.9982704029721328E-2</v>
      </c>
      <c r="BB55" s="69">
        <v>587400.53</v>
      </c>
      <c r="BC55" s="69">
        <v>3008401.53</v>
      </c>
      <c r="BD55" s="70">
        <v>240158</v>
      </c>
      <c r="BE55" s="70">
        <v>0</v>
      </c>
      <c r="BF55" s="70">
        <v>1737855.31</v>
      </c>
      <c r="BG55" s="70">
        <v>1166250.8600000001</v>
      </c>
      <c r="BH55" s="70">
        <v>0</v>
      </c>
      <c r="BI55" s="70">
        <v>0</v>
      </c>
      <c r="BJ55" s="70">
        <f t="shared" si="24"/>
        <v>0</v>
      </c>
      <c r="BK55" s="70">
        <v>0</v>
      </c>
      <c r="BL55" s="59">
        <v>4334</v>
      </c>
      <c r="BM55" s="59">
        <v>681</v>
      </c>
      <c r="BN55" s="58">
        <v>8</v>
      </c>
      <c r="BO55" s="58">
        <v>0</v>
      </c>
      <c r="BP55" s="58">
        <v>-15</v>
      </c>
      <c r="BQ55" s="58">
        <v>-131</v>
      </c>
      <c r="BR55" s="58">
        <v>-128</v>
      </c>
      <c r="BS55" s="58">
        <v>-603</v>
      </c>
      <c r="BT55" s="58">
        <v>0</v>
      </c>
      <c r="BU55" s="58">
        <v>0</v>
      </c>
      <c r="BV55" s="58">
        <v>0</v>
      </c>
      <c r="BW55" s="58">
        <v>-625</v>
      </c>
      <c r="BX55" s="58">
        <v>-1</v>
      </c>
      <c r="BY55" s="58">
        <v>3520</v>
      </c>
      <c r="BZ55" s="58">
        <v>17</v>
      </c>
      <c r="CA55" s="58">
        <v>0</v>
      </c>
      <c r="CB55" s="58">
        <v>156</v>
      </c>
      <c r="CC55" s="58">
        <v>77</v>
      </c>
      <c r="CD55" s="58">
        <v>318</v>
      </c>
      <c r="CE55" s="58">
        <v>3</v>
      </c>
      <c r="CF55" s="58">
        <v>5</v>
      </c>
    </row>
    <row r="56" spans="1:84" ht="15.6" customHeight="1" x14ac:dyDescent="0.25">
      <c r="A56" s="42">
        <v>5</v>
      </c>
      <c r="B56" s="43" t="s">
        <v>214</v>
      </c>
      <c r="C56" s="56" t="s">
        <v>215</v>
      </c>
      <c r="D56" s="41" t="s">
        <v>169</v>
      </c>
      <c r="E56" s="41" t="s">
        <v>115</v>
      </c>
      <c r="F56" s="41" t="s">
        <v>198</v>
      </c>
      <c r="G56" s="69">
        <v>21326233.010000002</v>
      </c>
      <c r="H56" s="69">
        <v>0</v>
      </c>
      <c r="I56" s="69">
        <v>521800.5</v>
      </c>
      <c r="J56" s="69">
        <v>0</v>
      </c>
      <c r="K56" s="70">
        <v>0</v>
      </c>
      <c r="L56" s="70">
        <v>21848033.510000002</v>
      </c>
      <c r="M56" s="70">
        <v>0</v>
      </c>
      <c r="N56" s="69">
        <v>4297144.55</v>
      </c>
      <c r="O56" s="69">
        <v>812407.09</v>
      </c>
      <c r="P56" s="71">
        <v>8698554.1999999993</v>
      </c>
      <c r="Q56" s="69">
        <v>55758.15</v>
      </c>
      <c r="R56" s="69">
        <v>888979.89</v>
      </c>
      <c r="S56" s="69">
        <v>3362272.81</v>
      </c>
      <c r="T56" s="69">
        <v>1630608.8</v>
      </c>
      <c r="U56" s="69">
        <v>0</v>
      </c>
      <c r="V56" s="69">
        <v>0</v>
      </c>
      <c r="W56" s="69">
        <v>562042.04</v>
      </c>
      <c r="X56" s="70">
        <v>1969603.38</v>
      </c>
      <c r="Y56" s="70">
        <v>22277370.91</v>
      </c>
      <c r="Z56" s="60">
        <v>0.12298864730447723</v>
      </c>
      <c r="AA56" s="70">
        <v>1969603.38</v>
      </c>
      <c r="AB56" s="70">
        <v>0</v>
      </c>
      <c r="AC56" s="70">
        <v>0</v>
      </c>
      <c r="AD56" s="70">
        <v>0</v>
      </c>
      <c r="AE56" s="70">
        <v>0</v>
      </c>
      <c r="AF56" s="70">
        <f t="shared" si="22"/>
        <v>0</v>
      </c>
      <c r="AG56" s="70">
        <v>778233.07</v>
      </c>
      <c r="AH56" s="69">
        <v>61171.839999999997</v>
      </c>
      <c r="AI56" s="69">
        <v>222975.7</v>
      </c>
      <c r="AJ56" s="70">
        <v>0</v>
      </c>
      <c r="AK56" s="69">
        <v>133620</v>
      </c>
      <c r="AL56" s="69">
        <v>31331.78</v>
      </c>
      <c r="AM56" s="69">
        <v>67416.19</v>
      </c>
      <c r="AN56" s="69">
        <v>10966</v>
      </c>
      <c r="AO56" s="69">
        <v>7632.42</v>
      </c>
      <c r="AP56" s="69">
        <v>8276.27</v>
      </c>
      <c r="AQ56" s="69">
        <v>55218</v>
      </c>
      <c r="AR56" s="69">
        <v>4190</v>
      </c>
      <c r="AS56" s="69">
        <v>0</v>
      </c>
      <c r="AT56" s="69">
        <v>32700.6</v>
      </c>
      <c r="AU56" s="69">
        <v>42946.65</v>
      </c>
      <c r="AV56" s="69">
        <v>44570.13</v>
      </c>
      <c r="AW56" s="69">
        <v>1501248.65</v>
      </c>
      <c r="AX56" s="69">
        <v>0</v>
      </c>
      <c r="AY56" s="60">
        <f t="shared" si="23"/>
        <v>0</v>
      </c>
      <c r="AZ56" s="70">
        <v>0</v>
      </c>
      <c r="BA56" s="60">
        <v>9.2355897034250761E-2</v>
      </c>
      <c r="BB56" s="69">
        <v>150076.91</v>
      </c>
      <c r="BC56" s="69">
        <v>2472807.64</v>
      </c>
      <c r="BD56" s="70">
        <v>240157.99</v>
      </c>
      <c r="BE56" s="70">
        <v>0</v>
      </c>
      <c r="BF56" s="70">
        <v>672994.43</v>
      </c>
      <c r="BG56" s="70">
        <v>297682.26750000002</v>
      </c>
      <c r="BH56" s="70">
        <v>0</v>
      </c>
      <c r="BI56" s="70">
        <v>0</v>
      </c>
      <c r="BJ56" s="70">
        <f t="shared" si="24"/>
        <v>0</v>
      </c>
      <c r="BK56" s="70">
        <v>0</v>
      </c>
      <c r="BL56" s="59">
        <v>3162</v>
      </c>
      <c r="BM56" s="59">
        <v>323</v>
      </c>
      <c r="BN56" s="58">
        <v>15</v>
      </c>
      <c r="BO56" s="58">
        <v>-14</v>
      </c>
      <c r="BP56" s="58">
        <v>-7</v>
      </c>
      <c r="BQ56" s="58">
        <v>-106</v>
      </c>
      <c r="BR56" s="58">
        <v>-44</v>
      </c>
      <c r="BS56" s="58">
        <v>-244</v>
      </c>
      <c r="BT56" s="58">
        <v>1</v>
      </c>
      <c r="BU56" s="58">
        <v>0</v>
      </c>
      <c r="BV56" s="58">
        <v>4</v>
      </c>
      <c r="BW56" s="58">
        <v>-591</v>
      </c>
      <c r="BX56" s="58">
        <v>0</v>
      </c>
      <c r="BY56" s="58">
        <v>2499</v>
      </c>
      <c r="BZ56" s="58">
        <v>3</v>
      </c>
      <c r="CA56" s="58">
        <v>10</v>
      </c>
      <c r="CB56" s="58">
        <v>107</v>
      </c>
      <c r="CC56" s="58">
        <v>59</v>
      </c>
      <c r="CD56" s="58">
        <v>441</v>
      </c>
      <c r="CE56" s="58">
        <v>2</v>
      </c>
      <c r="CF56" s="58">
        <v>4</v>
      </c>
    </row>
    <row r="57" spans="1:84" ht="15.6" customHeight="1" x14ac:dyDescent="0.25">
      <c r="A57" s="42">
        <v>5</v>
      </c>
      <c r="B57" s="43" t="s">
        <v>216</v>
      </c>
      <c r="C57" s="56" t="s">
        <v>217</v>
      </c>
      <c r="D57" s="41" t="s">
        <v>218</v>
      </c>
      <c r="E57" s="41" t="s">
        <v>104</v>
      </c>
      <c r="F57" s="41" t="s">
        <v>192</v>
      </c>
      <c r="G57" s="69">
        <v>24617868.219999999</v>
      </c>
      <c r="H57" s="69">
        <v>102145.93</v>
      </c>
      <c r="I57" s="69">
        <v>1801686.56</v>
      </c>
      <c r="J57" s="69">
        <v>0</v>
      </c>
      <c r="K57" s="70">
        <v>0</v>
      </c>
      <c r="L57" s="70">
        <v>26521700.710000001</v>
      </c>
      <c r="M57" s="70">
        <v>0</v>
      </c>
      <c r="N57" s="69">
        <v>4202651.18</v>
      </c>
      <c r="O57" s="69">
        <v>1101420.54</v>
      </c>
      <c r="P57" s="71">
        <v>12512444.560000001</v>
      </c>
      <c r="Q57" s="69">
        <v>71269</v>
      </c>
      <c r="R57" s="69">
        <v>828970.28</v>
      </c>
      <c r="S57" s="69">
        <v>1553169.17</v>
      </c>
      <c r="T57" s="69">
        <v>2997139.52</v>
      </c>
      <c r="U57" s="69">
        <v>0</v>
      </c>
      <c r="V57" s="69">
        <v>0</v>
      </c>
      <c r="W57" s="69">
        <v>1184505.92</v>
      </c>
      <c r="X57" s="70">
        <v>2488333.64</v>
      </c>
      <c r="Y57" s="70">
        <v>26939903.809999999</v>
      </c>
      <c r="Z57" s="60">
        <v>5.8134638648659517E-2</v>
      </c>
      <c r="AA57" s="70">
        <v>2214872.54</v>
      </c>
      <c r="AB57" s="70">
        <v>0</v>
      </c>
      <c r="AC57" s="70">
        <v>0</v>
      </c>
      <c r="AD57" s="70">
        <v>0</v>
      </c>
      <c r="AE57" s="70">
        <v>0</v>
      </c>
      <c r="AF57" s="70">
        <f t="shared" si="22"/>
        <v>0</v>
      </c>
      <c r="AG57" s="70">
        <v>933384.5</v>
      </c>
      <c r="AH57" s="69">
        <v>71109.289999999994</v>
      </c>
      <c r="AI57" s="69">
        <v>207087.18</v>
      </c>
      <c r="AJ57" s="70">
        <v>0</v>
      </c>
      <c r="AK57" s="69">
        <v>55255.99</v>
      </c>
      <c r="AL57" s="69">
        <v>0</v>
      </c>
      <c r="AM57" s="69">
        <v>87354.64</v>
      </c>
      <c r="AN57" s="69">
        <v>10672</v>
      </c>
      <c r="AO57" s="69">
        <v>0</v>
      </c>
      <c r="AP57" s="69">
        <v>128895.96</v>
      </c>
      <c r="AQ57" s="69">
        <v>44270.409999999996</v>
      </c>
      <c r="AR57" s="69">
        <v>180</v>
      </c>
      <c r="AS57" s="69">
        <v>0</v>
      </c>
      <c r="AT57" s="69">
        <v>0</v>
      </c>
      <c r="AU57" s="69">
        <v>77716.289999999994</v>
      </c>
      <c r="AV57" s="69">
        <v>57963.24</v>
      </c>
      <c r="AW57" s="69">
        <v>1673889.5</v>
      </c>
      <c r="AX57" s="69">
        <v>0</v>
      </c>
      <c r="AY57" s="60">
        <f t="shared" si="23"/>
        <v>0</v>
      </c>
      <c r="AZ57" s="70">
        <v>0</v>
      </c>
      <c r="BA57" s="60">
        <v>8.9970119272983914E-2</v>
      </c>
      <c r="BB57" s="69">
        <v>42597.57</v>
      </c>
      <c r="BC57" s="69">
        <v>1394491.52</v>
      </c>
      <c r="BD57" s="70">
        <v>240158</v>
      </c>
      <c r="BE57" s="70">
        <v>8.7311491370201098E-11</v>
      </c>
      <c r="BF57" s="70">
        <v>981569.33999999904</v>
      </c>
      <c r="BG57" s="70">
        <v>563096.96499999904</v>
      </c>
      <c r="BH57" s="70">
        <v>0</v>
      </c>
      <c r="BI57" s="70">
        <v>0</v>
      </c>
      <c r="BJ57" s="70">
        <f t="shared" si="24"/>
        <v>0</v>
      </c>
      <c r="BK57" s="70">
        <v>0</v>
      </c>
      <c r="BL57" s="59">
        <v>4367</v>
      </c>
      <c r="BM57" s="59">
        <v>645</v>
      </c>
      <c r="BN57" s="58">
        <v>18</v>
      </c>
      <c r="BO57" s="58">
        <v>-13</v>
      </c>
      <c r="BP57" s="58">
        <v>-4</v>
      </c>
      <c r="BQ57" s="58">
        <v>-21</v>
      </c>
      <c r="BR57" s="58">
        <v>-21</v>
      </c>
      <c r="BS57" s="58">
        <v>-452</v>
      </c>
      <c r="BT57" s="58">
        <v>0</v>
      </c>
      <c r="BU57" s="58">
        <v>-1</v>
      </c>
      <c r="BV57" s="58">
        <v>0</v>
      </c>
      <c r="BW57" s="58">
        <v>-772</v>
      </c>
      <c r="BX57" s="58">
        <v>-7</v>
      </c>
      <c r="BY57" s="58">
        <v>3739</v>
      </c>
      <c r="BZ57" s="58">
        <v>5</v>
      </c>
      <c r="CA57" s="58">
        <v>98</v>
      </c>
      <c r="CB57" s="58">
        <v>85</v>
      </c>
      <c r="CC57" s="58">
        <v>35</v>
      </c>
      <c r="CD57" s="58">
        <v>90</v>
      </c>
      <c r="CE57" s="58">
        <v>538</v>
      </c>
      <c r="CF57" s="58">
        <v>12</v>
      </c>
    </row>
    <row r="58" spans="1:84" ht="15.6" customHeight="1" x14ac:dyDescent="0.25">
      <c r="A58" s="42">
        <v>6</v>
      </c>
      <c r="B58" s="43" t="s">
        <v>219</v>
      </c>
      <c r="C58" s="56" t="s">
        <v>220</v>
      </c>
      <c r="D58" s="41" t="s">
        <v>221</v>
      </c>
      <c r="E58" s="41" t="s">
        <v>104</v>
      </c>
      <c r="F58" s="41" t="s">
        <v>222</v>
      </c>
      <c r="G58" s="69">
        <v>30259877.300000001</v>
      </c>
      <c r="H58" s="69">
        <v>50512.4</v>
      </c>
      <c r="I58" s="69">
        <v>487535.52300000004</v>
      </c>
      <c r="J58" s="69">
        <v>0</v>
      </c>
      <c r="K58" s="70">
        <v>0</v>
      </c>
      <c r="L58" s="70">
        <v>30797925.223000001</v>
      </c>
      <c r="M58" s="70">
        <v>0</v>
      </c>
      <c r="N58" s="69">
        <v>11778873.560000001</v>
      </c>
      <c r="O58" s="69">
        <v>3189308.25</v>
      </c>
      <c r="P58" s="71">
        <v>5723907.3399999999</v>
      </c>
      <c r="Q58" s="69">
        <v>3234.31</v>
      </c>
      <c r="R58" s="69">
        <v>1254991.71</v>
      </c>
      <c r="S58" s="69">
        <v>4599823.71</v>
      </c>
      <c r="T58" s="69">
        <v>1494909.06</v>
      </c>
      <c r="U58" s="69">
        <v>0</v>
      </c>
      <c r="V58" s="69">
        <v>44145.27</v>
      </c>
      <c r="W58" s="69">
        <v>827281.28</v>
      </c>
      <c r="X58" s="70">
        <v>2367995.7999999998</v>
      </c>
      <c r="Y58" s="70">
        <v>31284470.289999999</v>
      </c>
      <c r="Z58" s="60">
        <v>4.3993062319485451E-2</v>
      </c>
      <c r="AA58" s="70">
        <v>2367995.7999999998</v>
      </c>
      <c r="AB58" s="70">
        <v>0</v>
      </c>
      <c r="AC58" s="70">
        <v>0</v>
      </c>
      <c r="AD58" s="70">
        <v>0</v>
      </c>
      <c r="AE58" s="70">
        <v>0</v>
      </c>
      <c r="AF58" s="70">
        <f t="shared" si="22"/>
        <v>0</v>
      </c>
      <c r="AG58" s="70">
        <v>1090232.53</v>
      </c>
      <c r="AH58" s="69">
        <v>82334.02</v>
      </c>
      <c r="AI58" s="69">
        <v>257756</v>
      </c>
      <c r="AJ58" s="70">
        <v>0</v>
      </c>
      <c r="AK58" s="69">
        <v>243761.82</v>
      </c>
      <c r="AL58" s="69">
        <v>19683.830000000002</v>
      </c>
      <c r="AM58" s="69">
        <v>158976.81</v>
      </c>
      <c r="AN58" s="69">
        <v>12500</v>
      </c>
      <c r="AO58" s="69">
        <v>5020</v>
      </c>
      <c r="AP58" s="69">
        <v>22999.35</v>
      </c>
      <c r="AQ58" s="69">
        <v>58342.03</v>
      </c>
      <c r="AR58" s="69">
        <v>6125</v>
      </c>
      <c r="AS58" s="69">
        <v>2085</v>
      </c>
      <c r="AT58" s="69">
        <v>3825.57</v>
      </c>
      <c r="AU58" s="69">
        <v>27216.35</v>
      </c>
      <c r="AV58" s="69">
        <v>75530.430000000008</v>
      </c>
      <c r="AW58" s="69">
        <v>2066388.74</v>
      </c>
      <c r="AX58" s="69">
        <v>0</v>
      </c>
      <c r="AY58" s="60">
        <f t="shared" si="23"/>
        <v>0</v>
      </c>
      <c r="AZ58" s="70">
        <v>0</v>
      </c>
      <c r="BA58" s="60">
        <v>7.8255300790661161E-2</v>
      </c>
      <c r="BB58" s="69">
        <v>182885.27</v>
      </c>
      <c r="BC58" s="69">
        <v>1150561.5900000001</v>
      </c>
      <c r="BD58" s="70">
        <v>237255</v>
      </c>
      <c r="BE58" s="70">
        <v>0</v>
      </c>
      <c r="BF58" s="70">
        <v>1532927.22</v>
      </c>
      <c r="BG58" s="70">
        <v>1016330.035</v>
      </c>
      <c r="BH58" s="70">
        <v>0</v>
      </c>
      <c r="BI58" s="70">
        <v>0</v>
      </c>
      <c r="BJ58" s="70">
        <f t="shared" si="24"/>
        <v>0</v>
      </c>
      <c r="BK58" s="70">
        <v>0</v>
      </c>
      <c r="BL58" s="59">
        <v>2497</v>
      </c>
      <c r="BM58" s="59">
        <v>552</v>
      </c>
      <c r="BN58" s="58">
        <v>10</v>
      </c>
      <c r="BO58" s="58">
        <v>0</v>
      </c>
      <c r="BP58" s="58">
        <v>-27</v>
      </c>
      <c r="BQ58" s="58">
        <v>-67</v>
      </c>
      <c r="BR58" s="58">
        <v>-265</v>
      </c>
      <c r="BS58" s="58">
        <v>-312</v>
      </c>
      <c r="BT58" s="58">
        <v>0</v>
      </c>
      <c r="BU58" s="58">
        <v>0</v>
      </c>
      <c r="BV58" s="58">
        <v>12</v>
      </c>
      <c r="BW58" s="58">
        <v>-420</v>
      </c>
      <c r="BX58" s="58">
        <v>0</v>
      </c>
      <c r="BY58" s="58">
        <v>1980</v>
      </c>
      <c r="BZ58" s="58">
        <v>4</v>
      </c>
      <c r="CA58" s="58">
        <v>61</v>
      </c>
      <c r="CB58" s="58">
        <v>96</v>
      </c>
      <c r="CC58" s="58">
        <v>38</v>
      </c>
      <c r="CD58" s="58">
        <v>246</v>
      </c>
      <c r="CE58" s="58">
        <v>25</v>
      </c>
      <c r="CF58" s="58">
        <v>8</v>
      </c>
    </row>
    <row r="59" spans="1:84" ht="15.6" customHeight="1" x14ac:dyDescent="0.25">
      <c r="A59" s="42">
        <v>6</v>
      </c>
      <c r="B59" s="43" t="s">
        <v>531</v>
      </c>
      <c r="C59" s="56" t="s">
        <v>521</v>
      </c>
      <c r="D59" s="41" t="s">
        <v>503</v>
      </c>
      <c r="E59" s="41" t="s">
        <v>109</v>
      </c>
      <c r="F59" s="41" t="s">
        <v>222</v>
      </c>
      <c r="G59" s="69">
        <v>27244991.120000001</v>
      </c>
      <c r="H59" s="69">
        <v>0</v>
      </c>
      <c r="I59" s="69">
        <v>350141.07999999996</v>
      </c>
      <c r="J59" s="69">
        <v>0</v>
      </c>
      <c r="K59" s="70">
        <v>5110.34</v>
      </c>
      <c r="L59" s="70">
        <v>27600242.539999999</v>
      </c>
      <c r="M59" s="70">
        <v>0</v>
      </c>
      <c r="N59" s="69">
        <v>63755.27</v>
      </c>
      <c r="O59" s="69">
        <v>4632204.59</v>
      </c>
      <c r="P59" s="71">
        <v>7500290.3600000003</v>
      </c>
      <c r="Q59" s="69">
        <v>0</v>
      </c>
      <c r="R59" s="69">
        <v>2166253.34</v>
      </c>
      <c r="S59" s="69">
        <v>7650380.1100000003</v>
      </c>
      <c r="T59" s="69">
        <v>2360041.58</v>
      </c>
      <c r="U59" s="69">
        <v>0</v>
      </c>
      <c r="V59" s="69">
        <v>0</v>
      </c>
      <c r="W59" s="69">
        <v>668847.78</v>
      </c>
      <c r="X59" s="70">
        <v>2729612.2199999997</v>
      </c>
      <c r="Y59" s="70">
        <v>27771385.25</v>
      </c>
      <c r="Z59" s="60">
        <v>6.0650800094663782E-2</v>
      </c>
      <c r="AA59" s="70">
        <v>2724501.88</v>
      </c>
      <c r="AB59" s="70">
        <v>0</v>
      </c>
      <c r="AC59" s="70">
        <v>0</v>
      </c>
      <c r="AD59" s="70">
        <v>5110.34</v>
      </c>
      <c r="AE59" s="70">
        <v>0</v>
      </c>
      <c r="AF59" s="70">
        <f t="shared" si="22"/>
        <v>5110.34</v>
      </c>
      <c r="AG59" s="70">
        <v>964735.28</v>
      </c>
      <c r="AH59" s="69">
        <v>78843.14</v>
      </c>
      <c r="AI59" s="69">
        <v>272065.82</v>
      </c>
      <c r="AJ59" s="70">
        <v>0</v>
      </c>
      <c r="AK59" s="69">
        <v>206422.66</v>
      </c>
      <c r="AL59" s="69">
        <v>42183.88</v>
      </c>
      <c r="AM59" s="69">
        <v>86391.194000000003</v>
      </c>
      <c r="AN59" s="69">
        <v>13600</v>
      </c>
      <c r="AO59" s="69">
        <v>10150</v>
      </c>
      <c r="AP59" s="69">
        <v>80802.2</v>
      </c>
      <c r="AQ59" s="69">
        <v>70736.429999999993</v>
      </c>
      <c r="AR59" s="69">
        <v>2217</v>
      </c>
      <c r="AS59" s="69">
        <v>990</v>
      </c>
      <c r="AT59" s="69">
        <v>6494.64</v>
      </c>
      <c r="AU59" s="69">
        <v>1712.48</v>
      </c>
      <c r="AV59" s="69">
        <v>85415.790000000008</v>
      </c>
      <c r="AW59" s="69">
        <v>1922760.514</v>
      </c>
      <c r="AX59" s="69">
        <v>0</v>
      </c>
      <c r="AY59" s="60">
        <f t="shared" si="23"/>
        <v>0</v>
      </c>
      <c r="AZ59" s="70">
        <v>1061.3599999999999</v>
      </c>
      <c r="BA59" s="60">
        <v>0.10000010159665634</v>
      </c>
      <c r="BB59" s="69">
        <v>312356.05</v>
      </c>
      <c r="BC59" s="69">
        <v>1340074.46</v>
      </c>
      <c r="BD59" s="70">
        <v>237255</v>
      </c>
      <c r="BE59" s="70">
        <v>0</v>
      </c>
      <c r="BF59" s="70">
        <v>1743370.5260000001</v>
      </c>
      <c r="BG59" s="70">
        <v>1262680.3975</v>
      </c>
      <c r="BH59" s="70">
        <v>0</v>
      </c>
      <c r="BI59" s="70">
        <v>0</v>
      </c>
      <c r="BJ59" s="70">
        <f t="shared" si="24"/>
        <v>0</v>
      </c>
      <c r="BK59" s="70">
        <v>0</v>
      </c>
      <c r="BL59" s="59">
        <v>3455</v>
      </c>
      <c r="BM59" s="59">
        <v>704</v>
      </c>
      <c r="BN59" s="58">
        <v>14</v>
      </c>
      <c r="BO59" s="58">
        <v>-29</v>
      </c>
      <c r="BP59" s="58">
        <v>-51</v>
      </c>
      <c r="BQ59" s="58">
        <v>-82</v>
      </c>
      <c r="BR59" s="58">
        <v>-166</v>
      </c>
      <c r="BS59" s="58">
        <v>-333</v>
      </c>
      <c r="BT59" s="58">
        <v>1</v>
      </c>
      <c r="BU59" s="58">
        <v>0</v>
      </c>
      <c r="BV59" s="58">
        <v>-13</v>
      </c>
      <c r="BW59" s="58">
        <v>-352</v>
      </c>
      <c r="BX59" s="58">
        <v>0</v>
      </c>
      <c r="BY59" s="58">
        <v>3148</v>
      </c>
      <c r="BZ59" s="58">
        <v>10</v>
      </c>
      <c r="CA59" s="58">
        <v>119</v>
      </c>
      <c r="CB59" s="58">
        <v>105</v>
      </c>
      <c r="CC59" s="58">
        <v>26</v>
      </c>
      <c r="CD59" s="58">
        <v>210</v>
      </c>
      <c r="CE59" s="58">
        <v>2</v>
      </c>
      <c r="CF59" s="58">
        <v>9</v>
      </c>
    </row>
    <row r="60" spans="1:84" ht="15.6" customHeight="1" x14ac:dyDescent="0.25">
      <c r="A60" s="42">
        <v>6</v>
      </c>
      <c r="B60" s="43" t="s">
        <v>557</v>
      </c>
      <c r="C60" s="56" t="s">
        <v>552</v>
      </c>
      <c r="D60" s="41" t="s">
        <v>225</v>
      </c>
      <c r="E60" s="41" t="s">
        <v>109</v>
      </c>
      <c r="F60" s="41" t="s">
        <v>222</v>
      </c>
      <c r="G60" s="69">
        <v>20750333.91</v>
      </c>
      <c r="H60" s="69">
        <v>49249.95</v>
      </c>
      <c r="I60" s="69">
        <v>645841.67000000004</v>
      </c>
      <c r="J60" s="69">
        <v>0</v>
      </c>
      <c r="K60" s="70">
        <v>0</v>
      </c>
      <c r="L60" s="70">
        <v>21445425.530000001</v>
      </c>
      <c r="M60" s="70">
        <v>0</v>
      </c>
      <c r="N60" s="69">
        <v>0</v>
      </c>
      <c r="O60" s="69">
        <v>1569348.66</v>
      </c>
      <c r="P60" s="71">
        <v>10142700.73</v>
      </c>
      <c r="Q60" s="69">
        <v>50431.82</v>
      </c>
      <c r="R60" s="69">
        <v>1664381.08</v>
      </c>
      <c r="S60" s="69">
        <v>4104540.32</v>
      </c>
      <c r="T60" s="69">
        <v>1755859.88</v>
      </c>
      <c r="U60" s="69">
        <v>0</v>
      </c>
      <c r="V60" s="69">
        <v>0</v>
      </c>
      <c r="W60" s="69">
        <v>739940.22</v>
      </c>
      <c r="X60" s="70">
        <v>1666809.88</v>
      </c>
      <c r="Y60" s="70">
        <v>21694012.59</v>
      </c>
      <c r="Z60" s="60">
        <v>4.7189445068061282E-2</v>
      </c>
      <c r="AA60" s="70">
        <v>1666809.88</v>
      </c>
      <c r="AB60" s="70">
        <v>0</v>
      </c>
      <c r="AC60" s="70">
        <v>0</v>
      </c>
      <c r="AD60" s="70">
        <v>0</v>
      </c>
      <c r="AE60" s="70">
        <v>1727.57</v>
      </c>
      <c r="AF60" s="70">
        <f t="shared" si="22"/>
        <v>1727.57</v>
      </c>
      <c r="AG60" s="70">
        <v>593071.11</v>
      </c>
      <c r="AH60" s="69">
        <v>50238.15</v>
      </c>
      <c r="AI60" s="69">
        <v>169598.85</v>
      </c>
      <c r="AJ60" s="70">
        <v>0</v>
      </c>
      <c r="AK60" s="69">
        <v>109328.38</v>
      </c>
      <c r="AL60" s="69">
        <v>17231.400000000001</v>
      </c>
      <c r="AM60" s="69">
        <v>65559.350000000006</v>
      </c>
      <c r="AN60" s="69">
        <v>12500</v>
      </c>
      <c r="AO60" s="69">
        <v>25015.77</v>
      </c>
      <c r="AP60" s="69">
        <v>61011.7</v>
      </c>
      <c r="AQ60" s="69">
        <v>45997.59</v>
      </c>
      <c r="AR60" s="69">
        <v>965.99</v>
      </c>
      <c r="AS60" s="69">
        <v>2790</v>
      </c>
      <c r="AT60" s="69">
        <v>798.18</v>
      </c>
      <c r="AU60" s="69">
        <v>2938.72</v>
      </c>
      <c r="AV60" s="69">
        <v>103359.39</v>
      </c>
      <c r="AW60" s="69">
        <v>1260404.58</v>
      </c>
      <c r="AX60" s="69">
        <v>0</v>
      </c>
      <c r="AY60" s="60">
        <f t="shared" si="23"/>
        <v>0</v>
      </c>
      <c r="AZ60" s="70">
        <v>141.47</v>
      </c>
      <c r="BA60" s="60">
        <v>8.0326894363696527E-2</v>
      </c>
      <c r="BB60" s="69">
        <v>110214.04</v>
      </c>
      <c r="BC60" s="69">
        <v>871306.78</v>
      </c>
      <c r="BD60" s="70">
        <v>237255</v>
      </c>
      <c r="BE60" s="70">
        <v>5.8207660913467401E-11</v>
      </c>
      <c r="BF60" s="70">
        <v>1033236.09</v>
      </c>
      <c r="BG60" s="70">
        <v>718134.94499999902</v>
      </c>
      <c r="BH60" s="70">
        <v>0</v>
      </c>
      <c r="BI60" s="70">
        <v>0</v>
      </c>
      <c r="BJ60" s="70">
        <f t="shared" si="24"/>
        <v>0</v>
      </c>
      <c r="BK60" s="70">
        <v>0</v>
      </c>
      <c r="BL60" s="59">
        <v>2687</v>
      </c>
      <c r="BM60" s="59">
        <v>520</v>
      </c>
      <c r="BN60" s="58">
        <v>0</v>
      </c>
      <c r="BO60" s="58">
        <v>0</v>
      </c>
      <c r="BP60" s="58">
        <v>-14</v>
      </c>
      <c r="BQ60" s="58">
        <v>-55</v>
      </c>
      <c r="BR60" s="58">
        <v>-105</v>
      </c>
      <c r="BS60" s="58">
        <v>-332</v>
      </c>
      <c r="BT60" s="58">
        <v>0</v>
      </c>
      <c r="BU60" s="58">
        <v>0</v>
      </c>
      <c r="BV60" s="58">
        <v>44</v>
      </c>
      <c r="BW60" s="58">
        <v>-469</v>
      </c>
      <c r="BX60" s="58">
        <v>0</v>
      </c>
      <c r="BY60" s="58">
        <v>2276</v>
      </c>
      <c r="BZ60" s="58">
        <v>3</v>
      </c>
      <c r="CA60" s="58">
        <v>27</v>
      </c>
      <c r="CB60" s="58">
        <v>92</v>
      </c>
      <c r="CC60" s="58">
        <v>30</v>
      </c>
      <c r="CD60" s="58">
        <v>322</v>
      </c>
      <c r="CE60" s="58">
        <v>3</v>
      </c>
      <c r="CF60" s="58">
        <v>12</v>
      </c>
    </row>
    <row r="61" spans="1:84" ht="15.6" customHeight="1" x14ac:dyDescent="0.25">
      <c r="A61" s="42">
        <v>6</v>
      </c>
      <c r="B61" s="43" t="s">
        <v>223</v>
      </c>
      <c r="C61" s="56" t="s">
        <v>168</v>
      </c>
      <c r="D61" s="41" t="s">
        <v>224</v>
      </c>
      <c r="E61" s="41" t="s">
        <v>104</v>
      </c>
      <c r="F61" s="41" t="s">
        <v>222</v>
      </c>
      <c r="G61" s="69">
        <v>44597513.890000001</v>
      </c>
      <c r="H61" s="69">
        <v>53909.279999999999</v>
      </c>
      <c r="I61" s="69">
        <v>1039013.4500000001</v>
      </c>
      <c r="J61" s="69">
        <v>0</v>
      </c>
      <c r="K61" s="70">
        <v>0</v>
      </c>
      <c r="L61" s="70">
        <v>45690436.619999997</v>
      </c>
      <c r="M61" s="70">
        <v>0</v>
      </c>
      <c r="N61" s="69">
        <v>18107413.780000001</v>
      </c>
      <c r="O61" s="69">
        <v>5863667.5599999996</v>
      </c>
      <c r="P61" s="71">
        <v>7431890.4800000004</v>
      </c>
      <c r="Q61" s="69">
        <v>0</v>
      </c>
      <c r="R61" s="69">
        <v>1901338.15</v>
      </c>
      <c r="S61" s="69">
        <v>6101449.3200000003</v>
      </c>
      <c r="T61" s="69">
        <v>1929120.38</v>
      </c>
      <c r="U61" s="69">
        <v>0</v>
      </c>
      <c r="V61" s="69">
        <v>53909.279999999999</v>
      </c>
      <c r="W61" s="69">
        <v>1300969.17</v>
      </c>
      <c r="X61" s="70">
        <v>3569644.22</v>
      </c>
      <c r="Y61" s="70">
        <v>46259402.340000004</v>
      </c>
      <c r="Z61" s="60">
        <v>3.3723720837899554E-2</v>
      </c>
      <c r="AA61" s="70">
        <v>3569644.22</v>
      </c>
      <c r="AB61" s="70">
        <v>0</v>
      </c>
      <c r="AC61" s="70">
        <v>0</v>
      </c>
      <c r="AD61" s="70">
        <v>0</v>
      </c>
      <c r="AE61" s="70">
        <v>0</v>
      </c>
      <c r="AF61" s="70">
        <f t="shared" si="22"/>
        <v>0</v>
      </c>
      <c r="AG61" s="70">
        <v>1488924.96</v>
      </c>
      <c r="AH61" s="69">
        <v>122654.07</v>
      </c>
      <c r="AI61" s="69">
        <v>365802.71</v>
      </c>
      <c r="AJ61" s="70">
        <v>0</v>
      </c>
      <c r="AK61" s="69">
        <v>522148.21</v>
      </c>
      <c r="AL61" s="69">
        <v>57531.78</v>
      </c>
      <c r="AM61" s="69">
        <v>189376.76</v>
      </c>
      <c r="AN61" s="69">
        <v>13600</v>
      </c>
      <c r="AO61" s="69">
        <v>4180</v>
      </c>
      <c r="AP61" s="69">
        <v>29568.93</v>
      </c>
      <c r="AQ61" s="69">
        <v>53250.35</v>
      </c>
      <c r="AR61" s="69">
        <v>6144</v>
      </c>
      <c r="AS61" s="69">
        <v>2355</v>
      </c>
      <c r="AT61" s="69">
        <v>4798.04</v>
      </c>
      <c r="AU61" s="69">
        <v>39863.1</v>
      </c>
      <c r="AV61" s="69">
        <v>97433.65</v>
      </c>
      <c r="AW61" s="69">
        <v>2997631.56</v>
      </c>
      <c r="AX61" s="69">
        <v>0</v>
      </c>
      <c r="AY61" s="60">
        <f t="shared" si="23"/>
        <v>0</v>
      </c>
      <c r="AZ61" s="70">
        <v>0.01</v>
      </c>
      <c r="BA61" s="60">
        <v>8.0041327613116428E-2</v>
      </c>
      <c r="BB61" s="69">
        <v>124709.23</v>
      </c>
      <c r="BC61" s="69">
        <v>1381102.9</v>
      </c>
      <c r="BD61" s="70">
        <v>240158</v>
      </c>
      <c r="BE61" s="70">
        <v>0</v>
      </c>
      <c r="BF61" s="70">
        <v>2238983.23</v>
      </c>
      <c r="BG61" s="70">
        <v>1489575.34</v>
      </c>
      <c r="BH61" s="70">
        <v>0</v>
      </c>
      <c r="BI61" s="70">
        <v>0</v>
      </c>
      <c r="BJ61" s="70">
        <f t="shared" si="24"/>
        <v>0</v>
      </c>
      <c r="BK61" s="70">
        <v>0</v>
      </c>
      <c r="BL61" s="59">
        <v>3497</v>
      </c>
      <c r="BM61" s="59">
        <v>734</v>
      </c>
      <c r="BN61" s="58">
        <v>8</v>
      </c>
      <c r="BO61" s="58">
        <v>-10</v>
      </c>
      <c r="BP61" s="58">
        <v>-35</v>
      </c>
      <c r="BQ61" s="58">
        <v>-103</v>
      </c>
      <c r="BR61" s="58">
        <v>-310</v>
      </c>
      <c r="BS61" s="58">
        <v>-432</v>
      </c>
      <c r="BT61" s="58">
        <v>4</v>
      </c>
      <c r="BU61" s="58">
        <v>-1</v>
      </c>
      <c r="BV61" s="58">
        <v>10</v>
      </c>
      <c r="BW61" s="58">
        <v>-575</v>
      </c>
      <c r="BX61" s="58">
        <v>-1</v>
      </c>
      <c r="BY61" s="58">
        <v>2786</v>
      </c>
      <c r="BZ61" s="58">
        <v>8</v>
      </c>
      <c r="CA61" s="58">
        <v>94</v>
      </c>
      <c r="CB61" s="58">
        <v>140</v>
      </c>
      <c r="CC61" s="58">
        <v>53</v>
      </c>
      <c r="CD61" s="58">
        <v>369</v>
      </c>
      <c r="CE61" s="58">
        <v>2</v>
      </c>
      <c r="CF61" s="58">
        <v>11</v>
      </c>
    </row>
    <row r="62" spans="1:84" ht="15.6" customHeight="1" x14ac:dyDescent="0.25">
      <c r="A62" s="42">
        <v>6</v>
      </c>
      <c r="B62" s="43" t="s">
        <v>226</v>
      </c>
      <c r="C62" s="56" t="s">
        <v>227</v>
      </c>
      <c r="D62" s="41" t="s">
        <v>228</v>
      </c>
      <c r="E62" s="41" t="s">
        <v>104</v>
      </c>
      <c r="F62" s="41" t="s">
        <v>222</v>
      </c>
      <c r="G62" s="69">
        <v>35743238.100000001</v>
      </c>
      <c r="H62" s="69">
        <v>41604.019999999997</v>
      </c>
      <c r="I62" s="69">
        <v>308535.06999999995</v>
      </c>
      <c r="J62" s="69">
        <v>0</v>
      </c>
      <c r="K62" s="70">
        <v>10620.11</v>
      </c>
      <c r="L62" s="70">
        <v>36103997.299999997</v>
      </c>
      <c r="M62" s="70">
        <v>0</v>
      </c>
      <c r="N62" s="69">
        <v>12925970.08</v>
      </c>
      <c r="O62" s="69">
        <v>3936802.48</v>
      </c>
      <c r="P62" s="71">
        <v>6945689.0499999998</v>
      </c>
      <c r="Q62" s="69">
        <v>0</v>
      </c>
      <c r="R62" s="69">
        <v>1938630.38</v>
      </c>
      <c r="S62" s="69">
        <v>5490272.1699999999</v>
      </c>
      <c r="T62" s="69">
        <v>1909287.48</v>
      </c>
      <c r="U62" s="69">
        <v>0</v>
      </c>
      <c r="V62" s="69">
        <v>41604.019999999997</v>
      </c>
      <c r="W62" s="69">
        <v>641226.68999999994</v>
      </c>
      <c r="X62" s="70">
        <v>2410882.54</v>
      </c>
      <c r="Y62" s="70">
        <v>36240364.890000001</v>
      </c>
      <c r="Z62" s="60">
        <v>2.1552263313436803E-2</v>
      </c>
      <c r="AA62" s="70">
        <v>2399847.29</v>
      </c>
      <c r="AB62" s="70">
        <v>0</v>
      </c>
      <c r="AC62" s="70">
        <v>0</v>
      </c>
      <c r="AD62" s="70">
        <v>11035.25</v>
      </c>
      <c r="AE62" s="70">
        <v>294.39</v>
      </c>
      <c r="AF62" s="70">
        <f t="shared" si="22"/>
        <v>11329.64</v>
      </c>
      <c r="AG62" s="70">
        <v>1292912.74</v>
      </c>
      <c r="AH62" s="69">
        <v>88082.35</v>
      </c>
      <c r="AI62" s="69">
        <v>326617.15999999997</v>
      </c>
      <c r="AJ62" s="70">
        <v>0</v>
      </c>
      <c r="AK62" s="69">
        <v>197816.85</v>
      </c>
      <c r="AL62" s="69">
        <v>21515.85</v>
      </c>
      <c r="AM62" s="69">
        <v>111501.57</v>
      </c>
      <c r="AN62" s="69">
        <v>12500</v>
      </c>
      <c r="AO62" s="69">
        <v>7600</v>
      </c>
      <c r="AP62" s="69">
        <v>36536.339999999997</v>
      </c>
      <c r="AQ62" s="69">
        <v>35394.620000000003</v>
      </c>
      <c r="AR62" s="69">
        <v>6860</v>
      </c>
      <c r="AS62" s="69">
        <v>6038</v>
      </c>
      <c r="AT62" s="69">
        <v>4794.3900000000003</v>
      </c>
      <c r="AU62" s="69">
        <v>58618.77</v>
      </c>
      <c r="AV62" s="69">
        <v>81784.86</v>
      </c>
      <c r="AW62" s="69">
        <v>2288573.5</v>
      </c>
      <c r="AX62" s="69">
        <v>2987.21</v>
      </c>
      <c r="AY62" s="60">
        <f t="shared" si="23"/>
        <v>1.3052716025943672E-3</v>
      </c>
      <c r="AZ62" s="70">
        <v>0</v>
      </c>
      <c r="BA62" s="60">
        <v>6.7141294901314499E-2</v>
      </c>
      <c r="BB62" s="69">
        <v>69527.59</v>
      </c>
      <c r="BC62" s="69">
        <v>701716.75</v>
      </c>
      <c r="BD62" s="70">
        <v>240158</v>
      </c>
      <c r="BE62" s="70">
        <v>2.91038304567337E-11</v>
      </c>
      <c r="BF62" s="70">
        <v>1272598.3700000001</v>
      </c>
      <c r="BG62" s="70">
        <v>700454.995</v>
      </c>
      <c r="BH62" s="70">
        <v>0</v>
      </c>
      <c r="BI62" s="70">
        <v>0</v>
      </c>
      <c r="BJ62" s="70">
        <f t="shared" si="24"/>
        <v>0</v>
      </c>
      <c r="BK62" s="70">
        <v>0</v>
      </c>
      <c r="BL62" s="59">
        <v>2831</v>
      </c>
      <c r="BM62" s="59">
        <v>564</v>
      </c>
      <c r="BN62" s="58">
        <v>3</v>
      </c>
      <c r="BO62" s="58">
        <v>-2</v>
      </c>
      <c r="BP62" s="58">
        <v>-24</v>
      </c>
      <c r="BQ62" s="58">
        <v>-53</v>
      </c>
      <c r="BR62" s="58">
        <v>-177</v>
      </c>
      <c r="BS62" s="58">
        <v>-377</v>
      </c>
      <c r="BT62" s="58">
        <v>2</v>
      </c>
      <c r="BU62" s="58">
        <v>-1</v>
      </c>
      <c r="BV62" s="58">
        <v>1</v>
      </c>
      <c r="BW62" s="58">
        <v>-441</v>
      </c>
      <c r="BX62" s="58">
        <v>0</v>
      </c>
      <c r="BY62" s="58">
        <v>2326</v>
      </c>
      <c r="BZ62" s="58">
        <v>2</v>
      </c>
      <c r="CA62" s="58">
        <v>13</v>
      </c>
      <c r="CB62" s="58">
        <v>97</v>
      </c>
      <c r="CC62" s="58">
        <v>30</v>
      </c>
      <c r="CD62" s="58">
        <v>293</v>
      </c>
      <c r="CE62" s="58">
        <v>14</v>
      </c>
      <c r="CF62" s="58">
        <v>9</v>
      </c>
    </row>
    <row r="63" spans="1:84" ht="15.6" customHeight="1" x14ac:dyDescent="0.25">
      <c r="A63" s="42">
        <v>6</v>
      </c>
      <c r="B63" s="43" t="s">
        <v>229</v>
      </c>
      <c r="C63" s="56" t="s">
        <v>230</v>
      </c>
      <c r="D63" s="41" t="s">
        <v>231</v>
      </c>
      <c r="E63" s="41" t="s">
        <v>104</v>
      </c>
      <c r="F63" s="41" t="s">
        <v>222</v>
      </c>
      <c r="G63" s="69">
        <v>19675138.170000002</v>
      </c>
      <c r="H63" s="69">
        <v>0</v>
      </c>
      <c r="I63" s="69">
        <v>256233.2</v>
      </c>
      <c r="J63" s="69">
        <v>0</v>
      </c>
      <c r="K63" s="70">
        <v>42982.77</v>
      </c>
      <c r="L63" s="70">
        <v>19974354.140000001</v>
      </c>
      <c r="M63" s="70">
        <v>0</v>
      </c>
      <c r="N63" s="69">
        <v>4613077.29</v>
      </c>
      <c r="O63" s="69">
        <v>980856.18</v>
      </c>
      <c r="P63" s="71">
        <v>5586653.6200000001</v>
      </c>
      <c r="Q63" s="69">
        <v>0</v>
      </c>
      <c r="R63" s="69">
        <v>1023686.08</v>
      </c>
      <c r="S63" s="69">
        <v>4553450.22</v>
      </c>
      <c r="T63" s="69">
        <v>1065562.68</v>
      </c>
      <c r="U63" s="69">
        <v>0</v>
      </c>
      <c r="V63" s="69">
        <v>39085.199999999997</v>
      </c>
      <c r="W63" s="69">
        <v>256233.2</v>
      </c>
      <c r="X63" s="70">
        <v>1813734.34</v>
      </c>
      <c r="Y63" s="70">
        <v>19932338.809999999</v>
      </c>
      <c r="Z63" s="60">
        <v>1.2812741024832304E-2</v>
      </c>
      <c r="AA63" s="70">
        <v>1809530.33</v>
      </c>
      <c r="AB63" s="70">
        <v>0</v>
      </c>
      <c r="AC63" s="70">
        <v>0</v>
      </c>
      <c r="AD63" s="70">
        <v>4204.01</v>
      </c>
      <c r="AE63" s="70">
        <v>835.95</v>
      </c>
      <c r="AF63" s="70">
        <f t="shared" si="22"/>
        <v>5039.96</v>
      </c>
      <c r="AG63" s="70">
        <v>827016.59</v>
      </c>
      <c r="AH63" s="69">
        <v>62684.18</v>
      </c>
      <c r="AI63" s="69">
        <v>150146.67000000001</v>
      </c>
      <c r="AJ63" s="70">
        <v>0</v>
      </c>
      <c r="AK63" s="69">
        <v>158906.5</v>
      </c>
      <c r="AL63" s="69">
        <v>33500</v>
      </c>
      <c r="AM63" s="69">
        <v>115929.01</v>
      </c>
      <c r="AN63" s="69">
        <v>8200</v>
      </c>
      <c r="AO63" s="69">
        <v>0</v>
      </c>
      <c r="AP63" s="69">
        <v>43452.17</v>
      </c>
      <c r="AQ63" s="69">
        <v>52071.199999999997</v>
      </c>
      <c r="AR63" s="69">
        <v>5194.75</v>
      </c>
      <c r="AS63" s="69">
        <v>1125</v>
      </c>
      <c r="AT63" s="69">
        <v>4829.46</v>
      </c>
      <c r="AU63" s="69">
        <v>8274.66</v>
      </c>
      <c r="AV63" s="69">
        <v>88120.33</v>
      </c>
      <c r="AW63" s="69">
        <v>1559450.52</v>
      </c>
      <c r="AX63" s="69">
        <v>0</v>
      </c>
      <c r="AY63" s="60">
        <f t="shared" si="23"/>
        <v>0</v>
      </c>
      <c r="AZ63" s="70">
        <v>36</v>
      </c>
      <c r="BA63" s="60">
        <v>9.1970400124514087E-2</v>
      </c>
      <c r="BB63" s="69">
        <v>0</v>
      </c>
      <c r="BC63" s="69">
        <v>252092.45</v>
      </c>
      <c r="BD63" s="70">
        <v>240158</v>
      </c>
      <c r="BE63" s="70">
        <v>0</v>
      </c>
      <c r="BF63" s="70">
        <v>828762.35</v>
      </c>
      <c r="BG63" s="70">
        <v>438899.72</v>
      </c>
      <c r="BH63" s="70">
        <v>0</v>
      </c>
      <c r="BI63" s="70">
        <v>0</v>
      </c>
      <c r="BJ63" s="70">
        <f t="shared" si="24"/>
        <v>0</v>
      </c>
      <c r="BK63" s="70">
        <v>0</v>
      </c>
      <c r="BL63" s="59">
        <v>1892</v>
      </c>
      <c r="BM63" s="59">
        <v>325</v>
      </c>
      <c r="BN63" s="58">
        <v>7</v>
      </c>
      <c r="BO63" s="58">
        <v>0</v>
      </c>
      <c r="BP63" s="58">
        <v>-11</v>
      </c>
      <c r="BQ63" s="58">
        <v>-21</v>
      </c>
      <c r="BR63" s="58">
        <v>-61</v>
      </c>
      <c r="BS63" s="58">
        <v>-145</v>
      </c>
      <c r="BT63" s="58">
        <v>0</v>
      </c>
      <c r="BU63" s="58">
        <v>0</v>
      </c>
      <c r="BV63" s="58">
        <v>-1</v>
      </c>
      <c r="BW63" s="58">
        <v>-333</v>
      </c>
      <c r="BX63" s="58">
        <v>-4</v>
      </c>
      <c r="BY63" s="58">
        <v>1648</v>
      </c>
      <c r="BZ63" s="58">
        <v>0</v>
      </c>
      <c r="CA63" s="58">
        <v>0</v>
      </c>
      <c r="CB63" s="58">
        <v>96</v>
      </c>
      <c r="CC63" s="58">
        <v>30</v>
      </c>
      <c r="CD63" s="58">
        <v>204</v>
      </c>
      <c r="CE63" s="58">
        <v>7</v>
      </c>
      <c r="CF63" s="58">
        <v>0</v>
      </c>
    </row>
    <row r="64" spans="1:84" s="61" customFormat="1" ht="15.6" customHeight="1" x14ac:dyDescent="0.25">
      <c r="A64" s="32">
        <v>7</v>
      </c>
      <c r="B64" s="33" t="s">
        <v>232</v>
      </c>
      <c r="C64" s="54" t="s">
        <v>233</v>
      </c>
      <c r="D64" s="34" t="s">
        <v>234</v>
      </c>
      <c r="E64" s="34" t="s">
        <v>120</v>
      </c>
      <c r="F64" s="34" t="s">
        <v>222</v>
      </c>
      <c r="G64" s="70">
        <v>29313080.760000002</v>
      </c>
      <c r="H64" s="70">
        <v>516998.36</v>
      </c>
      <c r="I64" s="70">
        <v>964147.94</v>
      </c>
      <c r="J64" s="70">
        <v>0</v>
      </c>
      <c r="K64" s="70">
        <v>0</v>
      </c>
      <c r="L64" s="70">
        <v>30794227.059999999</v>
      </c>
      <c r="M64" s="70">
        <v>0</v>
      </c>
      <c r="N64" s="70">
        <v>10636642.949999999</v>
      </c>
      <c r="O64" s="70">
        <v>2073850.12</v>
      </c>
      <c r="P64" s="70">
        <v>8229820.7999999998</v>
      </c>
      <c r="Q64" s="70">
        <v>0</v>
      </c>
      <c r="R64" s="70">
        <v>765607.53</v>
      </c>
      <c r="S64" s="70">
        <v>3819740.42</v>
      </c>
      <c r="T64" s="70">
        <v>1863743.53</v>
      </c>
      <c r="U64" s="70">
        <v>0</v>
      </c>
      <c r="V64" s="70">
        <v>0</v>
      </c>
      <c r="W64" s="70">
        <v>1481146.3</v>
      </c>
      <c r="X64" s="70">
        <v>2048044.63</v>
      </c>
      <c r="Y64" s="70">
        <v>30918596.280000001</v>
      </c>
      <c r="Z64" s="60">
        <v>9.2912855807402883E-2</v>
      </c>
      <c r="AA64" s="70">
        <v>2048035.21</v>
      </c>
      <c r="AB64" s="70">
        <v>0</v>
      </c>
      <c r="AC64" s="70">
        <v>0</v>
      </c>
      <c r="AD64" s="70">
        <v>0</v>
      </c>
      <c r="AE64" s="70">
        <v>0</v>
      </c>
      <c r="AF64" s="70">
        <f>SUM(AD64:AE64)</f>
        <v>0</v>
      </c>
      <c r="AG64" s="70">
        <v>1150171.93</v>
      </c>
      <c r="AH64" s="70">
        <v>94562.5</v>
      </c>
      <c r="AI64" s="70">
        <v>277888.46000000002</v>
      </c>
      <c r="AJ64" s="70">
        <v>0</v>
      </c>
      <c r="AK64" s="70">
        <v>135120.12</v>
      </c>
      <c r="AL64" s="70">
        <v>0</v>
      </c>
      <c r="AM64" s="70">
        <v>93940.22</v>
      </c>
      <c r="AN64" s="70">
        <v>10750</v>
      </c>
      <c r="AO64" s="70">
        <v>6536.25</v>
      </c>
      <c r="AP64" s="70">
        <v>26167.01</v>
      </c>
      <c r="AQ64" s="70">
        <v>42303.01</v>
      </c>
      <c r="AR64" s="70">
        <v>21207.55</v>
      </c>
      <c r="AS64" s="70">
        <v>0</v>
      </c>
      <c r="AT64" s="70">
        <v>5174.41</v>
      </c>
      <c r="AU64" s="70">
        <v>22800</v>
      </c>
      <c r="AV64" s="70">
        <v>82041.009999999995</v>
      </c>
      <c r="AW64" s="70">
        <v>1968662.47</v>
      </c>
      <c r="AX64" s="70">
        <v>109544.58</v>
      </c>
      <c r="AY64" s="60">
        <f>AX64/AW64</f>
        <v>5.5644165350498098E-2</v>
      </c>
      <c r="AZ64" s="70">
        <v>0</v>
      </c>
      <c r="BA64" s="60">
        <v>6.9867620765221808E-2</v>
      </c>
      <c r="BB64" s="70">
        <v>112940.5</v>
      </c>
      <c r="BC64" s="70">
        <v>2658657.34</v>
      </c>
      <c r="BD64" s="70">
        <v>240158</v>
      </c>
      <c r="BE64" s="70">
        <v>0</v>
      </c>
      <c r="BF64" s="70">
        <v>734280.1</v>
      </c>
      <c r="BG64" s="70">
        <v>242114.48250000001</v>
      </c>
      <c r="BH64" s="70">
        <v>0</v>
      </c>
      <c r="BI64" s="70">
        <v>0</v>
      </c>
      <c r="BJ64" s="70">
        <f>SUM(BH64:BI64)</f>
        <v>0</v>
      </c>
      <c r="BK64" s="70">
        <v>0</v>
      </c>
      <c r="BL64" s="59">
        <v>2578</v>
      </c>
      <c r="BM64" s="59">
        <v>307</v>
      </c>
      <c r="BN64" s="59">
        <v>17</v>
      </c>
      <c r="BO64" s="59">
        <v>-17</v>
      </c>
      <c r="BP64" s="59">
        <v>-7</v>
      </c>
      <c r="BQ64" s="59">
        <v>-13</v>
      </c>
      <c r="BR64" s="59">
        <v>-207</v>
      </c>
      <c r="BS64" s="59">
        <v>-327</v>
      </c>
      <c r="BT64" s="59">
        <v>1</v>
      </c>
      <c r="BU64" s="59">
        <v>-2</v>
      </c>
      <c r="BV64" s="59">
        <v>16</v>
      </c>
      <c r="BW64" s="59">
        <v>-384</v>
      </c>
      <c r="BX64" s="59">
        <v>-3</v>
      </c>
      <c r="BY64" s="59">
        <v>1959</v>
      </c>
      <c r="BZ64" s="59">
        <v>6</v>
      </c>
      <c r="CA64" s="59">
        <v>101</v>
      </c>
      <c r="CB64" s="59">
        <v>96</v>
      </c>
      <c r="CC64" s="59">
        <v>43</v>
      </c>
      <c r="CD64" s="59">
        <v>235</v>
      </c>
      <c r="CE64" s="59">
        <v>0</v>
      </c>
      <c r="CF64" s="59">
        <v>10</v>
      </c>
    </row>
    <row r="65" spans="1:84" s="61" customFormat="1" ht="15.6" customHeight="1" x14ac:dyDescent="0.25">
      <c r="A65" s="32">
        <v>7</v>
      </c>
      <c r="B65" s="33" t="s">
        <v>235</v>
      </c>
      <c r="C65" s="54" t="s">
        <v>236</v>
      </c>
      <c r="D65" s="34" t="s">
        <v>237</v>
      </c>
      <c r="E65" s="34" t="s">
        <v>115</v>
      </c>
      <c r="F65" s="34" t="s">
        <v>222</v>
      </c>
      <c r="G65" s="69">
        <v>33194799.059999999</v>
      </c>
      <c r="H65" s="69">
        <v>0</v>
      </c>
      <c r="I65" s="69">
        <v>505094.09</v>
      </c>
      <c r="J65" s="69">
        <v>0</v>
      </c>
      <c r="K65" s="70">
        <v>0</v>
      </c>
      <c r="L65" s="70">
        <v>33699893.149999999</v>
      </c>
      <c r="M65" s="70">
        <v>0</v>
      </c>
      <c r="N65" s="69">
        <v>7825148.1900000004</v>
      </c>
      <c r="O65" s="69">
        <v>1919727.34</v>
      </c>
      <c r="P65" s="71">
        <v>11129304.949999999</v>
      </c>
      <c r="Q65" s="69">
        <v>171.07</v>
      </c>
      <c r="R65" s="69">
        <v>1648080.28</v>
      </c>
      <c r="S65" s="69">
        <v>6448476.2300000004</v>
      </c>
      <c r="T65" s="69">
        <v>2075712.16</v>
      </c>
      <c r="U65" s="69">
        <v>0</v>
      </c>
      <c r="V65" s="69">
        <v>0</v>
      </c>
      <c r="W65" s="69">
        <v>770258.88</v>
      </c>
      <c r="X65" s="70">
        <v>2256399.9700000002</v>
      </c>
      <c r="Y65" s="70">
        <v>34073279.07</v>
      </c>
      <c r="Z65" s="60">
        <v>2.8645004245433262E-2</v>
      </c>
      <c r="AA65" s="70">
        <v>2238197.4700000002</v>
      </c>
      <c r="AB65" s="70">
        <v>0</v>
      </c>
      <c r="AC65" s="70">
        <v>0</v>
      </c>
      <c r="AD65" s="70">
        <v>0</v>
      </c>
      <c r="AE65" s="70">
        <v>0</v>
      </c>
      <c r="AF65" s="70">
        <f t="shared" ref="AF65:AF71" si="25">SUM(AD65:AE65)</f>
        <v>0</v>
      </c>
      <c r="AG65" s="70">
        <v>930608.18</v>
      </c>
      <c r="AH65" s="69">
        <v>67759.039999999994</v>
      </c>
      <c r="AI65" s="69">
        <v>202628.03</v>
      </c>
      <c r="AJ65" s="70">
        <v>0</v>
      </c>
      <c r="AK65" s="69">
        <v>132088.79999999999</v>
      </c>
      <c r="AL65" s="69">
        <v>42885.16</v>
      </c>
      <c r="AM65" s="69">
        <v>86269.59</v>
      </c>
      <c r="AN65" s="69">
        <v>15400</v>
      </c>
      <c r="AO65" s="69">
        <v>10391.19</v>
      </c>
      <c r="AP65" s="69">
        <v>30000</v>
      </c>
      <c r="AQ65" s="69">
        <v>38568.39</v>
      </c>
      <c r="AR65" s="69">
        <v>11451.64</v>
      </c>
      <c r="AS65" s="69">
        <v>1800</v>
      </c>
      <c r="AT65" s="69">
        <v>29832.93</v>
      </c>
      <c r="AU65" s="69">
        <v>39352.199999999997</v>
      </c>
      <c r="AV65" s="69">
        <v>105409.87</v>
      </c>
      <c r="AW65" s="69">
        <v>1744445.02</v>
      </c>
      <c r="AX65" s="69">
        <v>0</v>
      </c>
      <c r="AY65" s="60">
        <f t="shared" ref="AY65:AY71" si="26">AX65/AW65</f>
        <v>0</v>
      </c>
      <c r="AZ65" s="70">
        <v>0</v>
      </c>
      <c r="BA65" s="60">
        <v>6.7426149076981343E-2</v>
      </c>
      <c r="BB65" s="69">
        <v>91988.96</v>
      </c>
      <c r="BC65" s="69">
        <v>858876.2</v>
      </c>
      <c r="BD65" s="70">
        <v>240158</v>
      </c>
      <c r="BE65" s="70">
        <v>0</v>
      </c>
      <c r="BF65" s="70">
        <v>1319465.83</v>
      </c>
      <c r="BG65" s="70">
        <v>883354.57499999995</v>
      </c>
      <c r="BH65" s="70">
        <v>0</v>
      </c>
      <c r="BI65" s="70">
        <v>0</v>
      </c>
      <c r="BJ65" s="70">
        <f t="shared" ref="BJ65:BJ71" si="27">SUM(BH65:BI65)</f>
        <v>0</v>
      </c>
      <c r="BK65" s="70">
        <v>0</v>
      </c>
      <c r="BL65" s="59">
        <v>4136</v>
      </c>
      <c r="BM65" s="59">
        <v>443</v>
      </c>
      <c r="BN65" s="58">
        <v>0</v>
      </c>
      <c r="BO65" s="58">
        <v>0</v>
      </c>
      <c r="BP65" s="58">
        <v>-1</v>
      </c>
      <c r="BQ65" s="58">
        <v>-62</v>
      </c>
      <c r="BR65" s="58">
        <v>-63</v>
      </c>
      <c r="BS65" s="58">
        <v>-194</v>
      </c>
      <c r="BT65" s="58">
        <v>0</v>
      </c>
      <c r="BU65" s="58">
        <v>0</v>
      </c>
      <c r="BV65" s="58">
        <v>0</v>
      </c>
      <c r="BW65" s="58">
        <v>-670</v>
      </c>
      <c r="BX65" s="58">
        <v>-3</v>
      </c>
      <c r="BY65" s="58">
        <v>3586</v>
      </c>
      <c r="BZ65" s="58">
        <v>20</v>
      </c>
      <c r="CA65" s="58">
        <v>11</v>
      </c>
      <c r="CB65" s="58">
        <v>119</v>
      </c>
      <c r="CC65" s="58">
        <v>69</v>
      </c>
      <c r="CD65" s="58">
        <v>471</v>
      </c>
      <c r="CE65" s="58">
        <v>1</v>
      </c>
      <c r="CF65" s="58">
        <v>11</v>
      </c>
    </row>
    <row r="66" spans="1:84" s="49" customFormat="1" ht="15.6" customHeight="1" x14ac:dyDescent="0.25">
      <c r="A66" s="38">
        <v>7</v>
      </c>
      <c r="B66" s="50" t="s">
        <v>238</v>
      </c>
      <c r="C66" s="56" t="s">
        <v>144</v>
      </c>
      <c r="D66" s="41" t="s">
        <v>239</v>
      </c>
      <c r="E66" s="41" t="s">
        <v>120</v>
      </c>
      <c r="F66" s="41" t="s">
        <v>222</v>
      </c>
      <c r="G66" s="70">
        <v>72141665.810000002</v>
      </c>
      <c r="H66" s="70">
        <v>330628.03999999998</v>
      </c>
      <c r="I66" s="70">
        <v>2692571.73</v>
      </c>
      <c r="J66" s="70">
        <v>0</v>
      </c>
      <c r="K66" s="70">
        <v>0</v>
      </c>
      <c r="L66" s="70">
        <v>75164865.579999998</v>
      </c>
      <c r="M66" s="70">
        <v>0</v>
      </c>
      <c r="N66" s="70">
        <v>31656397.41</v>
      </c>
      <c r="O66" s="70">
        <v>6630296.3200000003</v>
      </c>
      <c r="P66" s="70">
        <v>16809067.699999999</v>
      </c>
      <c r="Q66" s="70">
        <v>0</v>
      </c>
      <c r="R66" s="70">
        <v>2458852.9700000002</v>
      </c>
      <c r="S66" s="70">
        <v>7241762.1200000001</v>
      </c>
      <c r="T66" s="70">
        <v>3776022.97</v>
      </c>
      <c r="U66" s="70">
        <v>0</v>
      </c>
      <c r="V66" s="70">
        <v>0</v>
      </c>
      <c r="W66" s="70">
        <v>3004310.74</v>
      </c>
      <c r="X66" s="70">
        <v>4039463.66</v>
      </c>
      <c r="Y66" s="70">
        <v>75616173.890000001</v>
      </c>
      <c r="Z66" s="60">
        <v>8.5781812879653863E-2</v>
      </c>
      <c r="AA66" s="70">
        <v>4039463.66</v>
      </c>
      <c r="AB66" s="70">
        <v>0</v>
      </c>
      <c r="AC66" s="70">
        <v>0</v>
      </c>
      <c r="AD66" s="70">
        <v>0</v>
      </c>
      <c r="AE66" s="70">
        <v>0</v>
      </c>
      <c r="AF66" s="70">
        <f t="shared" si="25"/>
        <v>0</v>
      </c>
      <c r="AG66" s="70">
        <v>2644290.9300000002</v>
      </c>
      <c r="AH66" s="70">
        <v>207864.8</v>
      </c>
      <c r="AI66" s="70">
        <v>615650.51</v>
      </c>
      <c r="AJ66" s="70">
        <v>0</v>
      </c>
      <c r="AK66" s="70">
        <v>174667.78</v>
      </c>
      <c r="AL66" s="70">
        <v>10157.959999999999</v>
      </c>
      <c r="AM66" s="70">
        <v>136371.09</v>
      </c>
      <c r="AN66" s="70">
        <v>20700</v>
      </c>
      <c r="AO66" s="70">
        <v>0</v>
      </c>
      <c r="AP66" s="70">
        <v>0</v>
      </c>
      <c r="AQ66" s="70">
        <v>53755.69</v>
      </c>
      <c r="AR66" s="70">
        <v>1635.25</v>
      </c>
      <c r="AS66" s="70">
        <v>2250</v>
      </c>
      <c r="AT66" s="70">
        <v>13386.16</v>
      </c>
      <c r="AU66" s="70">
        <v>0</v>
      </c>
      <c r="AV66" s="70">
        <v>90284.15</v>
      </c>
      <c r="AW66" s="70">
        <v>3971014.32</v>
      </c>
      <c r="AX66" s="70">
        <v>168092.44</v>
      </c>
      <c r="AY66" s="60">
        <f t="shared" si="26"/>
        <v>4.2329849870700043E-2</v>
      </c>
      <c r="AZ66" s="70">
        <v>0</v>
      </c>
      <c r="BA66" s="60">
        <v>5.5627553371651123E-2</v>
      </c>
      <c r="BB66" s="70">
        <v>443026.2</v>
      </c>
      <c r="BC66" s="70">
        <v>5773778.5499999998</v>
      </c>
      <c r="BD66" s="70">
        <v>240157</v>
      </c>
      <c r="BE66" s="70">
        <v>0</v>
      </c>
      <c r="BF66" s="70">
        <v>946291.32999999903</v>
      </c>
      <c r="BG66" s="70">
        <v>0</v>
      </c>
      <c r="BH66" s="70">
        <v>0</v>
      </c>
      <c r="BI66" s="70">
        <v>0</v>
      </c>
      <c r="BJ66" s="70">
        <f t="shared" si="27"/>
        <v>0</v>
      </c>
      <c r="BK66" s="70">
        <v>0</v>
      </c>
      <c r="BL66" s="59">
        <v>5101</v>
      </c>
      <c r="BM66" s="59">
        <v>662</v>
      </c>
      <c r="BN66" s="59">
        <v>3</v>
      </c>
      <c r="BO66" s="59">
        <v>0</v>
      </c>
      <c r="BP66" s="59">
        <v>-20</v>
      </c>
      <c r="BQ66" s="59">
        <v>-59</v>
      </c>
      <c r="BR66" s="59">
        <v>-333</v>
      </c>
      <c r="BS66" s="59">
        <v>-357</v>
      </c>
      <c r="BT66" s="59">
        <v>124</v>
      </c>
      <c r="BU66" s="59">
        <v>-63</v>
      </c>
      <c r="BV66" s="59">
        <v>-99</v>
      </c>
      <c r="BW66" s="59">
        <v>-735</v>
      </c>
      <c r="BX66" s="59">
        <v>-5</v>
      </c>
      <c r="BY66" s="59">
        <v>4219</v>
      </c>
      <c r="BZ66" s="59">
        <v>29</v>
      </c>
      <c r="CA66" s="59">
        <v>21</v>
      </c>
      <c r="CB66" s="59">
        <v>120</v>
      </c>
      <c r="CC66" s="59">
        <v>59</v>
      </c>
      <c r="CD66" s="59">
        <v>571</v>
      </c>
      <c r="CE66" s="59">
        <v>19</v>
      </c>
      <c r="CF66" s="59">
        <v>9</v>
      </c>
    </row>
    <row r="67" spans="1:84" s="61" customFormat="1" ht="15.6" customHeight="1" x14ac:dyDescent="0.25">
      <c r="A67" s="32">
        <v>7</v>
      </c>
      <c r="B67" s="33" t="s">
        <v>240</v>
      </c>
      <c r="C67" s="54" t="s">
        <v>241</v>
      </c>
      <c r="D67" s="34" t="s">
        <v>242</v>
      </c>
      <c r="E67" s="34" t="s">
        <v>115</v>
      </c>
      <c r="F67" s="34" t="s">
        <v>222</v>
      </c>
      <c r="G67" s="69">
        <v>8295692.6799999997</v>
      </c>
      <c r="H67" s="69">
        <v>0</v>
      </c>
      <c r="I67" s="69">
        <v>215457.47</v>
      </c>
      <c r="J67" s="69">
        <v>0</v>
      </c>
      <c r="K67" s="70">
        <v>55.02</v>
      </c>
      <c r="L67" s="70">
        <v>8511205.1699999999</v>
      </c>
      <c r="M67" s="70">
        <v>0</v>
      </c>
      <c r="N67" s="69">
        <v>2864618.83</v>
      </c>
      <c r="O67" s="69">
        <v>768005.35</v>
      </c>
      <c r="P67" s="71">
        <v>2102060.6</v>
      </c>
      <c r="Q67" s="69">
        <v>0</v>
      </c>
      <c r="R67" s="69">
        <v>200633.7</v>
      </c>
      <c r="S67" s="69">
        <v>1213489.76</v>
      </c>
      <c r="T67" s="69">
        <v>294905.18</v>
      </c>
      <c r="U67" s="69">
        <v>0</v>
      </c>
      <c r="V67" s="69">
        <v>0</v>
      </c>
      <c r="W67" s="69">
        <v>235526.17</v>
      </c>
      <c r="X67" s="70">
        <v>829625.48</v>
      </c>
      <c r="Y67" s="70">
        <v>8508865.0700000003</v>
      </c>
      <c r="Z67" s="60">
        <v>1.2110254547182793E-2</v>
      </c>
      <c r="AA67" s="70">
        <v>829570.46</v>
      </c>
      <c r="AB67" s="70">
        <v>0</v>
      </c>
      <c r="AC67" s="70">
        <v>0</v>
      </c>
      <c r="AD67" s="70">
        <v>55.02</v>
      </c>
      <c r="AE67" s="70">
        <v>26.52</v>
      </c>
      <c r="AF67" s="70">
        <f t="shared" si="25"/>
        <v>81.540000000000006</v>
      </c>
      <c r="AG67" s="70">
        <v>240897.17</v>
      </c>
      <c r="AH67" s="69">
        <v>18638.349999999999</v>
      </c>
      <c r="AI67" s="69">
        <v>49179.59</v>
      </c>
      <c r="AJ67" s="70">
        <v>0</v>
      </c>
      <c r="AK67" s="69">
        <v>31360.26</v>
      </c>
      <c r="AL67" s="69">
        <v>39567.620000000003</v>
      </c>
      <c r="AM67" s="69">
        <v>21801</v>
      </c>
      <c r="AN67" s="69">
        <v>4450</v>
      </c>
      <c r="AO67" s="69">
        <v>1820</v>
      </c>
      <c r="AP67" s="69">
        <v>0</v>
      </c>
      <c r="AQ67" s="69">
        <v>11599.970000000001</v>
      </c>
      <c r="AR67" s="69">
        <v>4473.91</v>
      </c>
      <c r="AS67" s="69">
        <v>0</v>
      </c>
      <c r="AT67" s="69">
        <v>0</v>
      </c>
      <c r="AU67" s="69">
        <v>15124.7</v>
      </c>
      <c r="AV67" s="69">
        <v>29185.84</v>
      </c>
      <c r="AW67" s="69">
        <v>468098.41</v>
      </c>
      <c r="AX67" s="69">
        <v>0</v>
      </c>
      <c r="AY67" s="60">
        <f t="shared" si="26"/>
        <v>0</v>
      </c>
      <c r="AZ67" s="70">
        <v>0</v>
      </c>
      <c r="BA67" s="60">
        <v>0.10000014368902585</v>
      </c>
      <c r="BB67" s="69">
        <v>17931</v>
      </c>
      <c r="BC67" s="69">
        <v>82532.05</v>
      </c>
      <c r="BD67" s="70">
        <v>240158</v>
      </c>
      <c r="BE67" s="70">
        <v>0</v>
      </c>
      <c r="BF67" s="70">
        <v>392602.93</v>
      </c>
      <c r="BG67" s="70">
        <v>275578.32750000001</v>
      </c>
      <c r="BH67" s="70">
        <v>0</v>
      </c>
      <c r="BI67" s="70">
        <v>0</v>
      </c>
      <c r="BJ67" s="70">
        <f t="shared" si="27"/>
        <v>0</v>
      </c>
      <c r="BK67" s="70">
        <v>0</v>
      </c>
      <c r="BL67" s="59">
        <v>528</v>
      </c>
      <c r="BM67" s="59">
        <v>101</v>
      </c>
      <c r="BN67" s="58">
        <v>0</v>
      </c>
      <c r="BO67" s="58">
        <v>0</v>
      </c>
      <c r="BP67" s="58">
        <v>-10</v>
      </c>
      <c r="BQ67" s="58">
        <v>-21</v>
      </c>
      <c r="BR67" s="58">
        <v>-39</v>
      </c>
      <c r="BS67" s="58">
        <v>-55</v>
      </c>
      <c r="BT67" s="58">
        <v>0</v>
      </c>
      <c r="BU67" s="58">
        <v>0</v>
      </c>
      <c r="BV67" s="58">
        <v>0</v>
      </c>
      <c r="BW67" s="58">
        <v>-85</v>
      </c>
      <c r="BX67" s="58">
        <v>-1</v>
      </c>
      <c r="BY67" s="58">
        <v>418</v>
      </c>
      <c r="BZ67" s="58">
        <v>1</v>
      </c>
      <c r="CA67" s="58">
        <v>30</v>
      </c>
      <c r="CB67" s="58">
        <v>44</v>
      </c>
      <c r="CC67" s="58">
        <v>6</v>
      </c>
      <c r="CD67" s="58">
        <v>26</v>
      </c>
      <c r="CE67" s="58">
        <v>7</v>
      </c>
      <c r="CF67" s="58">
        <v>0</v>
      </c>
    </row>
    <row r="68" spans="1:84" s="61" customFormat="1" ht="15.6" customHeight="1" x14ac:dyDescent="0.25">
      <c r="A68" s="32">
        <v>7</v>
      </c>
      <c r="B68" s="33" t="s">
        <v>243</v>
      </c>
      <c r="C68" s="54" t="s">
        <v>244</v>
      </c>
      <c r="D68" s="34" t="s">
        <v>242</v>
      </c>
      <c r="E68" s="34" t="s">
        <v>115</v>
      </c>
      <c r="F68" s="34" t="s">
        <v>222</v>
      </c>
      <c r="G68" s="69">
        <v>14671455.970000001</v>
      </c>
      <c r="H68" s="69">
        <v>0</v>
      </c>
      <c r="I68" s="69">
        <v>285814.65000000002</v>
      </c>
      <c r="J68" s="69">
        <v>10000</v>
      </c>
      <c r="K68" s="70">
        <v>0</v>
      </c>
      <c r="L68" s="70">
        <v>14967270.619999999</v>
      </c>
      <c r="M68" s="70">
        <v>361008.42</v>
      </c>
      <c r="N68" s="69">
        <v>5358308.96</v>
      </c>
      <c r="O68" s="69">
        <v>1285160.3799999999</v>
      </c>
      <c r="P68" s="71">
        <v>2689833.41</v>
      </c>
      <c r="Q68" s="69">
        <v>15548.5</v>
      </c>
      <c r="R68" s="69">
        <v>578249.34</v>
      </c>
      <c r="S68" s="69">
        <v>3260505.26</v>
      </c>
      <c r="T68" s="69">
        <v>320160.44</v>
      </c>
      <c r="U68" s="69">
        <v>0</v>
      </c>
      <c r="V68" s="69">
        <v>0</v>
      </c>
      <c r="W68" s="69">
        <v>384158.83</v>
      </c>
      <c r="X68" s="70">
        <v>1102335.28</v>
      </c>
      <c r="Y68" s="70">
        <v>14994260.4</v>
      </c>
      <c r="Z68" s="60">
        <v>1.2132548423549676E-2</v>
      </c>
      <c r="AA68" s="70">
        <v>1102335.28</v>
      </c>
      <c r="AB68" s="70">
        <v>0</v>
      </c>
      <c r="AC68" s="70">
        <v>0</v>
      </c>
      <c r="AD68" s="70">
        <v>0</v>
      </c>
      <c r="AE68" s="70">
        <v>0</v>
      </c>
      <c r="AF68" s="70">
        <f t="shared" si="25"/>
        <v>0</v>
      </c>
      <c r="AG68" s="70">
        <v>316087.03000000003</v>
      </c>
      <c r="AH68" s="69">
        <v>25449.279999999999</v>
      </c>
      <c r="AI68" s="69">
        <v>36943.379999999997</v>
      </c>
      <c r="AJ68" s="70">
        <v>56770</v>
      </c>
      <c r="AK68" s="69">
        <v>40798.14</v>
      </c>
      <c r="AL68" s="69">
        <v>32050.14</v>
      </c>
      <c r="AM68" s="69">
        <v>28804.25</v>
      </c>
      <c r="AN68" s="69">
        <v>6000</v>
      </c>
      <c r="AO68" s="69">
        <v>960</v>
      </c>
      <c r="AP68" s="69">
        <v>0</v>
      </c>
      <c r="AQ68" s="69">
        <v>14189.26</v>
      </c>
      <c r="AR68" s="69">
        <v>3405.43</v>
      </c>
      <c r="AS68" s="69">
        <v>0</v>
      </c>
      <c r="AT68" s="69">
        <v>10634.42</v>
      </c>
      <c r="AU68" s="69">
        <v>15798.91</v>
      </c>
      <c r="AV68" s="69">
        <v>44909.42</v>
      </c>
      <c r="AW68" s="69">
        <v>632799.66</v>
      </c>
      <c r="AX68" s="69">
        <v>0</v>
      </c>
      <c r="AY68" s="60">
        <f t="shared" si="26"/>
        <v>0</v>
      </c>
      <c r="AZ68" s="70">
        <v>0</v>
      </c>
      <c r="BA68" s="60">
        <v>7.3330310413594127E-2</v>
      </c>
      <c r="BB68" s="69">
        <v>6504.78</v>
      </c>
      <c r="BC68" s="69">
        <v>171497.37</v>
      </c>
      <c r="BD68" s="70">
        <v>240157.95</v>
      </c>
      <c r="BE68" s="70">
        <v>0</v>
      </c>
      <c r="BF68" s="70">
        <v>797147.22499999998</v>
      </c>
      <c r="BG68" s="70">
        <v>638947.30999999901</v>
      </c>
      <c r="BH68" s="70">
        <v>0</v>
      </c>
      <c r="BI68" s="70">
        <v>0</v>
      </c>
      <c r="BJ68" s="70">
        <f t="shared" si="27"/>
        <v>0</v>
      </c>
      <c r="BK68" s="70">
        <v>0</v>
      </c>
      <c r="BL68" s="59">
        <v>689</v>
      </c>
      <c r="BM68" s="59">
        <v>124</v>
      </c>
      <c r="BN68" s="58">
        <v>0</v>
      </c>
      <c r="BO68" s="58">
        <v>0</v>
      </c>
      <c r="BP68" s="58">
        <v>-6</v>
      </c>
      <c r="BQ68" s="58">
        <v>-20</v>
      </c>
      <c r="BR68" s="58">
        <v>-41</v>
      </c>
      <c r="BS68" s="58">
        <v>-85</v>
      </c>
      <c r="BT68" s="58">
        <v>0</v>
      </c>
      <c r="BU68" s="58">
        <v>0</v>
      </c>
      <c r="BV68" s="58">
        <v>0</v>
      </c>
      <c r="BW68" s="58">
        <v>-119</v>
      </c>
      <c r="BX68" s="58">
        <v>0</v>
      </c>
      <c r="BY68" s="58">
        <v>542</v>
      </c>
      <c r="BZ68" s="58">
        <v>0</v>
      </c>
      <c r="CA68" s="58">
        <v>23</v>
      </c>
      <c r="CB68" s="58">
        <v>65</v>
      </c>
      <c r="CC68" s="58">
        <v>12</v>
      </c>
      <c r="CD68" s="58">
        <v>37</v>
      </c>
      <c r="CE68" s="58">
        <v>1</v>
      </c>
      <c r="CF68" s="58">
        <v>4</v>
      </c>
    </row>
    <row r="69" spans="1:84" s="49" customFormat="1" ht="15.6" customHeight="1" x14ac:dyDescent="0.25">
      <c r="A69" s="38">
        <v>7</v>
      </c>
      <c r="B69" s="50" t="s">
        <v>245</v>
      </c>
      <c r="C69" s="56" t="s">
        <v>246</v>
      </c>
      <c r="D69" s="41" t="s">
        <v>247</v>
      </c>
      <c r="E69" s="41" t="s">
        <v>115</v>
      </c>
      <c r="F69" s="41" t="s">
        <v>222</v>
      </c>
      <c r="G69" s="69">
        <v>1771806.58</v>
      </c>
      <c r="H69" s="69">
        <v>0</v>
      </c>
      <c r="I69" s="69">
        <v>52607.76</v>
      </c>
      <c r="J69" s="69">
        <v>0</v>
      </c>
      <c r="K69" s="70">
        <v>262</v>
      </c>
      <c r="L69" s="70">
        <v>1824676.34</v>
      </c>
      <c r="M69" s="70">
        <v>0</v>
      </c>
      <c r="N69" s="69">
        <v>563266.13</v>
      </c>
      <c r="O69" s="69">
        <v>84897.74</v>
      </c>
      <c r="P69" s="71">
        <v>616834.84</v>
      </c>
      <c r="Q69" s="69">
        <v>0</v>
      </c>
      <c r="R69" s="69">
        <v>59896.37</v>
      </c>
      <c r="S69" s="69">
        <v>210503.57</v>
      </c>
      <c r="T69" s="69">
        <v>51854.25</v>
      </c>
      <c r="U69" s="69">
        <v>0</v>
      </c>
      <c r="V69" s="69">
        <v>0</v>
      </c>
      <c r="W69" s="69">
        <v>73704.14</v>
      </c>
      <c r="X69" s="70">
        <v>177438.18</v>
      </c>
      <c r="Y69" s="70">
        <v>1838395.22</v>
      </c>
      <c r="Z69" s="60">
        <v>2.4611140116660421E-2</v>
      </c>
      <c r="AA69" s="70">
        <v>177181.35</v>
      </c>
      <c r="AB69" s="70">
        <v>0</v>
      </c>
      <c r="AC69" s="70">
        <v>0</v>
      </c>
      <c r="AD69" s="70">
        <v>256.83</v>
      </c>
      <c r="AE69" s="70">
        <v>13.76</v>
      </c>
      <c r="AF69" s="70">
        <f t="shared" si="25"/>
        <v>270.58999999999997</v>
      </c>
      <c r="AG69" s="70">
        <v>44890.92</v>
      </c>
      <c r="AH69" s="69">
        <v>3572.7</v>
      </c>
      <c r="AI69" s="69">
        <v>0</v>
      </c>
      <c r="AJ69" s="70">
        <v>0</v>
      </c>
      <c r="AK69" s="69">
        <v>19980</v>
      </c>
      <c r="AL69" s="69">
        <v>0</v>
      </c>
      <c r="AM69" s="69">
        <v>7518.86</v>
      </c>
      <c r="AN69" s="69">
        <v>3950</v>
      </c>
      <c r="AO69" s="69">
        <v>0</v>
      </c>
      <c r="AP69" s="69">
        <v>0</v>
      </c>
      <c r="AQ69" s="69">
        <v>8026.91</v>
      </c>
      <c r="AR69" s="69">
        <v>0</v>
      </c>
      <c r="AS69" s="69">
        <v>0</v>
      </c>
      <c r="AT69" s="69">
        <v>0</v>
      </c>
      <c r="AU69" s="69">
        <v>4903.63</v>
      </c>
      <c r="AV69" s="69">
        <v>12475.3</v>
      </c>
      <c r="AW69" s="69">
        <v>105318.32</v>
      </c>
      <c r="AX69" s="69">
        <v>26861.4</v>
      </c>
      <c r="AY69" s="60">
        <f t="shared" si="26"/>
        <v>0.2550496437846711</v>
      </c>
      <c r="AZ69" s="70">
        <v>0</v>
      </c>
      <c r="BA69" s="60">
        <v>0.10000039056181854</v>
      </c>
      <c r="BB69" s="69">
        <v>37337.660000000003</v>
      </c>
      <c r="BC69" s="69">
        <v>6268.52</v>
      </c>
      <c r="BD69" s="70">
        <v>83046</v>
      </c>
      <c r="BE69" s="70">
        <v>0</v>
      </c>
      <c r="BF69" s="70">
        <v>3422.9899999999898</v>
      </c>
      <c r="BG69" s="70">
        <v>0</v>
      </c>
      <c r="BH69" s="70">
        <v>0</v>
      </c>
      <c r="BI69" s="70">
        <v>0</v>
      </c>
      <c r="BJ69" s="70">
        <f t="shared" si="27"/>
        <v>0</v>
      </c>
      <c r="BK69" s="70">
        <v>0</v>
      </c>
      <c r="BL69" s="59">
        <v>118</v>
      </c>
      <c r="BM69" s="59">
        <v>47</v>
      </c>
      <c r="BN69" s="58">
        <v>0</v>
      </c>
      <c r="BO69" s="58">
        <v>0</v>
      </c>
      <c r="BP69" s="58">
        <v>-1</v>
      </c>
      <c r="BQ69" s="58">
        <v>-3</v>
      </c>
      <c r="BR69" s="58">
        <v>-25</v>
      </c>
      <c r="BS69" s="58">
        <v>-33</v>
      </c>
      <c r="BT69" s="58">
        <v>0</v>
      </c>
      <c r="BU69" s="58">
        <v>0</v>
      </c>
      <c r="BV69" s="58">
        <v>2</v>
      </c>
      <c r="BW69" s="58">
        <v>-16</v>
      </c>
      <c r="BX69" s="58">
        <v>0</v>
      </c>
      <c r="BY69" s="58">
        <v>89</v>
      </c>
      <c r="BZ69" s="58">
        <v>0</v>
      </c>
      <c r="CA69" s="58">
        <v>2</v>
      </c>
      <c r="CB69" s="58">
        <v>8</v>
      </c>
      <c r="CC69" s="58">
        <v>1</v>
      </c>
      <c r="CD69" s="58">
        <v>5</v>
      </c>
      <c r="CE69" s="58">
        <v>0</v>
      </c>
      <c r="CF69" s="58">
        <v>2</v>
      </c>
    </row>
    <row r="70" spans="1:84" s="61" customFormat="1" ht="15.6" customHeight="1" x14ac:dyDescent="0.25">
      <c r="A70" s="32">
        <v>7</v>
      </c>
      <c r="B70" s="33" t="s">
        <v>248</v>
      </c>
      <c r="C70" s="54" t="s">
        <v>249</v>
      </c>
      <c r="D70" s="34" t="s">
        <v>239</v>
      </c>
      <c r="E70" s="34" t="s">
        <v>120</v>
      </c>
      <c r="F70" s="34" t="s">
        <v>222</v>
      </c>
      <c r="G70" s="69">
        <v>65776771.530000001</v>
      </c>
      <c r="H70" s="69">
        <v>0</v>
      </c>
      <c r="I70" s="69">
        <v>2398922.61</v>
      </c>
      <c r="J70" s="69">
        <v>0</v>
      </c>
      <c r="K70" s="70">
        <v>0</v>
      </c>
      <c r="L70" s="70">
        <v>68175694.140000001</v>
      </c>
      <c r="M70" s="70">
        <v>0</v>
      </c>
      <c r="N70" s="69">
        <v>31896571</v>
      </c>
      <c r="O70" s="69">
        <v>6149550.2000000002</v>
      </c>
      <c r="P70" s="71">
        <v>13590100.34</v>
      </c>
      <c r="Q70" s="69">
        <v>0</v>
      </c>
      <c r="R70" s="69">
        <v>2186579.19</v>
      </c>
      <c r="S70" s="69">
        <v>5862530.5700000003</v>
      </c>
      <c r="T70" s="69">
        <v>3916707.13</v>
      </c>
      <c r="U70" s="69">
        <v>0</v>
      </c>
      <c r="V70" s="69">
        <v>0</v>
      </c>
      <c r="W70" s="69">
        <v>2399061.0699999998</v>
      </c>
      <c r="X70" s="70">
        <v>3876238.17</v>
      </c>
      <c r="Y70" s="70">
        <v>69877337.670000002</v>
      </c>
      <c r="Z70" s="60">
        <v>0.18067024351567471</v>
      </c>
      <c r="AA70" s="70">
        <v>3876848.06</v>
      </c>
      <c r="AB70" s="70">
        <v>0</v>
      </c>
      <c r="AC70" s="70">
        <v>0</v>
      </c>
      <c r="AD70" s="70">
        <v>0</v>
      </c>
      <c r="AE70" s="70">
        <v>0</v>
      </c>
      <c r="AF70" s="70">
        <f t="shared" si="25"/>
        <v>0</v>
      </c>
      <c r="AG70" s="70">
        <v>1790150.94</v>
      </c>
      <c r="AH70" s="69">
        <v>145369.12</v>
      </c>
      <c r="AI70" s="69">
        <v>523851.73</v>
      </c>
      <c r="AJ70" s="70">
        <v>26933.75</v>
      </c>
      <c r="AK70" s="69">
        <v>253470.2</v>
      </c>
      <c r="AL70" s="69">
        <v>65845.509999999995</v>
      </c>
      <c r="AM70" s="69">
        <v>152058.35</v>
      </c>
      <c r="AN70" s="69">
        <v>20300</v>
      </c>
      <c r="AO70" s="69">
        <v>0</v>
      </c>
      <c r="AP70" s="69">
        <v>27109.599999999999</v>
      </c>
      <c r="AQ70" s="69">
        <v>112554.77</v>
      </c>
      <c r="AR70" s="69">
        <v>19735.8</v>
      </c>
      <c r="AS70" s="69">
        <v>4118</v>
      </c>
      <c r="AT70" s="69">
        <v>103682.21</v>
      </c>
      <c r="AU70" s="69">
        <v>30839.439999999999</v>
      </c>
      <c r="AV70" s="69">
        <v>69342.759999999995</v>
      </c>
      <c r="AW70" s="69">
        <v>3345362.18</v>
      </c>
      <c r="AX70" s="69">
        <v>0</v>
      </c>
      <c r="AY70" s="60">
        <f t="shared" si="26"/>
        <v>0</v>
      </c>
      <c r="AZ70" s="70">
        <v>525.54999999999995</v>
      </c>
      <c r="BA70" s="60">
        <v>5.8939470117225438E-2</v>
      </c>
      <c r="BB70" s="69">
        <v>279010.53999999998</v>
      </c>
      <c r="BC70" s="69">
        <v>11604894.789999999</v>
      </c>
      <c r="BD70" s="70">
        <v>240352.08</v>
      </c>
      <c r="BE70" s="70">
        <v>194.079999999987</v>
      </c>
      <c r="BF70" s="70">
        <v>2134961.58</v>
      </c>
      <c r="BG70" s="70">
        <v>1298621.0349999999</v>
      </c>
      <c r="BH70" s="70">
        <v>0</v>
      </c>
      <c r="BI70" s="70">
        <v>0</v>
      </c>
      <c r="BJ70" s="70">
        <f t="shared" si="27"/>
        <v>0</v>
      </c>
      <c r="BK70" s="70">
        <v>0</v>
      </c>
      <c r="BL70" s="59">
        <v>5070</v>
      </c>
      <c r="BM70" s="59">
        <v>561</v>
      </c>
      <c r="BN70" s="58">
        <v>0</v>
      </c>
      <c r="BO70" s="58">
        <v>0</v>
      </c>
      <c r="BP70" s="58">
        <v>-18</v>
      </c>
      <c r="BQ70" s="58">
        <v>-76</v>
      </c>
      <c r="BR70" s="58">
        <v>-161</v>
      </c>
      <c r="BS70" s="58">
        <v>-322</v>
      </c>
      <c r="BT70" s="58">
        <v>0</v>
      </c>
      <c r="BU70" s="58">
        <v>0</v>
      </c>
      <c r="BV70" s="58">
        <v>0</v>
      </c>
      <c r="BW70" s="58">
        <v>-707</v>
      </c>
      <c r="BX70" s="58">
        <v>-1</v>
      </c>
      <c r="BY70" s="58">
        <v>4346</v>
      </c>
      <c r="BZ70" s="58">
        <v>0</v>
      </c>
      <c r="CA70" s="58">
        <v>332</v>
      </c>
      <c r="CB70" s="58">
        <v>85</v>
      </c>
      <c r="CC70" s="58">
        <v>52</v>
      </c>
      <c r="CD70" s="58">
        <v>510</v>
      </c>
      <c r="CE70" s="58">
        <v>33</v>
      </c>
      <c r="CF70" s="58">
        <v>25</v>
      </c>
    </row>
    <row r="71" spans="1:84" s="61" customFormat="1" ht="15.6" customHeight="1" x14ac:dyDescent="0.25">
      <c r="A71" s="32">
        <v>7</v>
      </c>
      <c r="B71" s="33" t="s">
        <v>250</v>
      </c>
      <c r="C71" s="54" t="s">
        <v>251</v>
      </c>
      <c r="D71" s="34" t="s">
        <v>252</v>
      </c>
      <c r="E71" s="34" t="s">
        <v>115</v>
      </c>
      <c r="F71" s="34" t="s">
        <v>222</v>
      </c>
      <c r="G71" s="69">
        <v>23581417.460000001</v>
      </c>
      <c r="H71" s="69">
        <v>0</v>
      </c>
      <c r="I71" s="69">
        <v>484086.4</v>
      </c>
      <c r="J71" s="69">
        <v>0</v>
      </c>
      <c r="K71" s="70">
        <v>0</v>
      </c>
      <c r="L71" s="70">
        <v>24065503.859999999</v>
      </c>
      <c r="M71" s="70">
        <v>0</v>
      </c>
      <c r="N71" s="69">
        <v>8555745.5199999996</v>
      </c>
      <c r="O71" s="69">
        <v>3016797.4</v>
      </c>
      <c r="P71" s="71">
        <v>4803659.13</v>
      </c>
      <c r="Q71" s="69">
        <v>0</v>
      </c>
      <c r="R71" s="69">
        <v>429646.52</v>
      </c>
      <c r="S71" s="69">
        <v>3373140.87</v>
      </c>
      <c r="T71" s="69">
        <v>1562164.68</v>
      </c>
      <c r="U71" s="69">
        <v>0</v>
      </c>
      <c r="V71" s="69">
        <v>1100</v>
      </c>
      <c r="W71" s="69">
        <v>897557.86</v>
      </c>
      <c r="X71" s="70">
        <v>2359258.5299999998</v>
      </c>
      <c r="Y71" s="70">
        <v>24999070.510000002</v>
      </c>
      <c r="Z71" s="60">
        <v>7.8360664414445252E-2</v>
      </c>
      <c r="AA71" s="70">
        <v>2359258.5299999998</v>
      </c>
      <c r="AB71" s="70">
        <v>0</v>
      </c>
      <c r="AC71" s="70">
        <v>0</v>
      </c>
      <c r="AD71" s="70">
        <v>0</v>
      </c>
      <c r="AE71" s="70">
        <v>0</v>
      </c>
      <c r="AF71" s="70">
        <f t="shared" si="25"/>
        <v>0</v>
      </c>
      <c r="AG71" s="70">
        <v>1114902.46</v>
      </c>
      <c r="AH71" s="69">
        <v>93508.32</v>
      </c>
      <c r="AI71" s="69">
        <v>271319.42</v>
      </c>
      <c r="AJ71" s="70">
        <v>0</v>
      </c>
      <c r="AK71" s="69">
        <v>238607.4</v>
      </c>
      <c r="AL71" s="69">
        <v>6536.93</v>
      </c>
      <c r="AM71" s="69">
        <v>86451.26</v>
      </c>
      <c r="AN71" s="69">
        <v>10450</v>
      </c>
      <c r="AO71" s="69">
        <v>0</v>
      </c>
      <c r="AP71" s="69">
        <v>23310</v>
      </c>
      <c r="AQ71" s="69">
        <v>32264.660000000003</v>
      </c>
      <c r="AR71" s="69">
        <v>20721.62</v>
      </c>
      <c r="AS71" s="69">
        <v>810</v>
      </c>
      <c r="AT71" s="69">
        <v>0</v>
      </c>
      <c r="AU71" s="69">
        <v>40908.1</v>
      </c>
      <c r="AV71" s="69">
        <v>70164.44</v>
      </c>
      <c r="AW71" s="69">
        <v>2009954.61</v>
      </c>
      <c r="AX71" s="69">
        <v>0</v>
      </c>
      <c r="AY71" s="60">
        <f t="shared" si="26"/>
        <v>0</v>
      </c>
      <c r="AZ71" s="70">
        <v>0</v>
      </c>
      <c r="BA71" s="60">
        <v>0.10004735864592933</v>
      </c>
      <c r="BB71" s="69">
        <v>350987.06</v>
      </c>
      <c r="BC71" s="69">
        <v>1496868.48</v>
      </c>
      <c r="BD71" s="70">
        <v>240158</v>
      </c>
      <c r="BE71" s="70">
        <v>0</v>
      </c>
      <c r="BF71" s="70">
        <v>825851.56</v>
      </c>
      <c r="BG71" s="70">
        <v>323362.90749999898</v>
      </c>
      <c r="BH71" s="70">
        <v>0</v>
      </c>
      <c r="BI71" s="70">
        <v>0</v>
      </c>
      <c r="BJ71" s="70">
        <f t="shared" si="27"/>
        <v>0</v>
      </c>
      <c r="BK71" s="70">
        <v>0</v>
      </c>
      <c r="BL71" s="59">
        <v>1695</v>
      </c>
      <c r="BM71" s="59">
        <v>317</v>
      </c>
      <c r="BN71" s="58">
        <v>3</v>
      </c>
      <c r="BO71" s="58">
        <v>0</v>
      </c>
      <c r="BP71" s="58">
        <v>-19</v>
      </c>
      <c r="BQ71" s="58">
        <v>-81</v>
      </c>
      <c r="BR71" s="58">
        <v>-123</v>
      </c>
      <c r="BS71" s="58">
        <v>-261</v>
      </c>
      <c r="BT71" s="58">
        <v>0</v>
      </c>
      <c r="BU71" s="58">
        <v>0</v>
      </c>
      <c r="BV71" s="58">
        <v>-1</v>
      </c>
      <c r="BW71" s="58">
        <v>-214</v>
      </c>
      <c r="BX71" s="58">
        <v>-2</v>
      </c>
      <c r="BY71" s="58">
        <v>1314</v>
      </c>
      <c r="BZ71" s="58">
        <v>10</v>
      </c>
      <c r="CA71" s="58">
        <v>2</v>
      </c>
      <c r="CB71" s="58">
        <v>106</v>
      </c>
      <c r="CC71" s="58">
        <v>11</v>
      </c>
      <c r="CD71" s="58">
        <v>84</v>
      </c>
      <c r="CE71" s="58">
        <v>3</v>
      </c>
      <c r="CF71" s="58">
        <v>10</v>
      </c>
    </row>
    <row r="72" spans="1:84" s="49" customFormat="1" ht="15.6" customHeight="1" x14ac:dyDescent="0.25">
      <c r="A72" s="41">
        <v>8</v>
      </c>
      <c r="B72" s="37" t="s">
        <v>253</v>
      </c>
      <c r="C72" s="53" t="s">
        <v>254</v>
      </c>
      <c r="D72" s="39" t="s">
        <v>255</v>
      </c>
      <c r="E72" s="39" t="s">
        <v>115</v>
      </c>
      <c r="F72" s="39" t="s">
        <v>256</v>
      </c>
      <c r="G72" s="69">
        <v>44258015.020000003</v>
      </c>
      <c r="H72" s="69">
        <v>32476.2</v>
      </c>
      <c r="I72" s="69">
        <v>2164689.06</v>
      </c>
      <c r="J72" s="69">
        <v>0</v>
      </c>
      <c r="K72" s="70">
        <v>0</v>
      </c>
      <c r="L72" s="70">
        <v>46455180.280000001</v>
      </c>
      <c r="M72" s="70">
        <v>0</v>
      </c>
      <c r="N72" s="69">
        <v>11446709.800000001</v>
      </c>
      <c r="O72" s="69">
        <v>2838730.73</v>
      </c>
      <c r="P72" s="71">
        <v>12332720.130000001</v>
      </c>
      <c r="Q72" s="69">
        <v>87672.53</v>
      </c>
      <c r="R72" s="69">
        <v>1893201.17</v>
      </c>
      <c r="S72" s="69">
        <v>8245405.96</v>
      </c>
      <c r="T72" s="69">
        <v>3301164.81</v>
      </c>
      <c r="U72" s="69">
        <v>0</v>
      </c>
      <c r="V72" s="69">
        <v>0</v>
      </c>
      <c r="W72" s="69">
        <v>2164442.27</v>
      </c>
      <c r="X72" s="70">
        <v>5023619.2300000004</v>
      </c>
      <c r="Y72" s="70">
        <v>47333666.630000003</v>
      </c>
      <c r="Z72" s="60">
        <v>8.4652974413318996E-2</v>
      </c>
      <c r="AA72" s="70">
        <v>3761927.67</v>
      </c>
      <c r="AB72" s="70">
        <v>0</v>
      </c>
      <c r="AC72" s="70">
        <v>0</v>
      </c>
      <c r="AD72" s="70">
        <v>0</v>
      </c>
      <c r="AE72" s="70">
        <v>0</v>
      </c>
      <c r="AF72" s="70">
        <f t="shared" ref="AF72:AF79" si="28">SUM(AD72:AE72)</f>
        <v>0</v>
      </c>
      <c r="AG72" s="70">
        <v>2067581.89</v>
      </c>
      <c r="AH72" s="69">
        <v>156069.60999999999</v>
      </c>
      <c r="AI72" s="69">
        <v>838370.19</v>
      </c>
      <c r="AJ72" s="70">
        <v>0</v>
      </c>
      <c r="AK72" s="69">
        <v>348388.33</v>
      </c>
      <c r="AL72" s="69">
        <v>0</v>
      </c>
      <c r="AM72" s="69">
        <v>80074.31</v>
      </c>
      <c r="AN72" s="69">
        <v>11398</v>
      </c>
      <c r="AO72" s="69">
        <v>0</v>
      </c>
      <c r="AP72" s="69">
        <v>0</v>
      </c>
      <c r="AQ72" s="69">
        <v>47441.74</v>
      </c>
      <c r="AR72" s="69">
        <v>5408.02</v>
      </c>
      <c r="AS72" s="69">
        <v>1245</v>
      </c>
      <c r="AT72" s="69">
        <v>34384.47</v>
      </c>
      <c r="AU72" s="69">
        <v>51701.35</v>
      </c>
      <c r="AV72" s="69">
        <v>120928.81</v>
      </c>
      <c r="AW72" s="69">
        <v>3762991.72</v>
      </c>
      <c r="AX72" s="69">
        <v>0</v>
      </c>
      <c r="AY72" s="60">
        <f t="shared" ref="AY72:AY79" si="29">AX72/AW72</f>
        <v>0</v>
      </c>
      <c r="AZ72" s="70">
        <v>0</v>
      </c>
      <c r="BA72" s="60">
        <v>8.4999918507416145E-2</v>
      </c>
      <c r="BB72" s="69">
        <v>297653.84000000003</v>
      </c>
      <c r="BC72" s="69">
        <v>3451667.98</v>
      </c>
      <c r="BD72" s="70">
        <v>240158</v>
      </c>
      <c r="BE72" s="70">
        <v>0</v>
      </c>
      <c r="BF72" s="70">
        <v>967984.75000000198</v>
      </c>
      <c r="BG72" s="70">
        <v>27236.820000001699</v>
      </c>
      <c r="BH72" s="70">
        <v>0</v>
      </c>
      <c r="BI72" s="70">
        <v>0</v>
      </c>
      <c r="BJ72" s="70">
        <f t="shared" ref="BJ72:BJ79" si="30">SUM(BH72:BI72)</f>
        <v>0</v>
      </c>
      <c r="BK72" s="70">
        <v>0</v>
      </c>
      <c r="BL72" s="59">
        <v>6786</v>
      </c>
      <c r="BM72" s="59">
        <v>1585</v>
      </c>
      <c r="BN72" s="58">
        <v>0</v>
      </c>
      <c r="BO72" s="58">
        <v>0</v>
      </c>
      <c r="BP72" s="58">
        <v>-38</v>
      </c>
      <c r="BQ72" s="58">
        <v>-88</v>
      </c>
      <c r="BR72" s="58">
        <v>-763</v>
      </c>
      <c r="BS72" s="58">
        <v>-1103</v>
      </c>
      <c r="BT72" s="58">
        <v>0</v>
      </c>
      <c r="BU72" s="58">
        <v>0</v>
      </c>
      <c r="BV72" s="58">
        <v>7</v>
      </c>
      <c r="BW72" s="58">
        <v>-769</v>
      </c>
      <c r="BX72" s="58">
        <v>-1</v>
      </c>
      <c r="BY72" s="58">
        <v>5616</v>
      </c>
      <c r="BZ72" s="58">
        <v>183</v>
      </c>
      <c r="CA72" s="58">
        <v>128</v>
      </c>
      <c r="CB72" s="58">
        <v>319</v>
      </c>
      <c r="CC72" s="58">
        <v>80</v>
      </c>
      <c r="CD72" s="58">
        <v>357</v>
      </c>
      <c r="CE72" s="58">
        <v>0</v>
      </c>
      <c r="CF72" s="58">
        <v>5</v>
      </c>
    </row>
    <row r="73" spans="1:84" s="49" customFormat="1" ht="15.6" customHeight="1" x14ac:dyDescent="0.25">
      <c r="A73" s="41">
        <v>8</v>
      </c>
      <c r="B73" s="37" t="s">
        <v>257</v>
      </c>
      <c r="C73" s="53" t="s">
        <v>258</v>
      </c>
      <c r="D73" s="39" t="s">
        <v>259</v>
      </c>
      <c r="E73" s="39" t="s">
        <v>109</v>
      </c>
      <c r="F73" s="39" t="s">
        <v>260</v>
      </c>
      <c r="G73" s="69">
        <v>42610301.950000003</v>
      </c>
      <c r="H73" s="69">
        <v>113151.4</v>
      </c>
      <c r="I73" s="69">
        <v>1322909.8900000001</v>
      </c>
      <c r="J73" s="69">
        <v>0</v>
      </c>
      <c r="K73" s="70">
        <v>0</v>
      </c>
      <c r="L73" s="70">
        <v>44046363.240000002</v>
      </c>
      <c r="M73" s="70">
        <v>0</v>
      </c>
      <c r="N73" s="69">
        <v>83670.97</v>
      </c>
      <c r="O73" s="69">
        <v>2694201.48</v>
      </c>
      <c r="P73" s="71">
        <v>19884062.620000001</v>
      </c>
      <c r="Q73" s="69">
        <v>0</v>
      </c>
      <c r="R73" s="69">
        <v>1725556.3</v>
      </c>
      <c r="S73" s="69">
        <v>11594153.619999999</v>
      </c>
      <c r="T73" s="69">
        <v>4052845.58</v>
      </c>
      <c r="U73" s="69">
        <v>0</v>
      </c>
      <c r="V73" s="69">
        <v>0</v>
      </c>
      <c r="W73" s="69">
        <v>1311366.52</v>
      </c>
      <c r="X73" s="70">
        <v>2767598.34</v>
      </c>
      <c r="Y73" s="70">
        <v>44113455.43</v>
      </c>
      <c r="Z73" s="60">
        <v>4.5419719798938017E-2</v>
      </c>
      <c r="AA73" s="70">
        <v>2758929.17</v>
      </c>
      <c r="AB73" s="70">
        <v>0</v>
      </c>
      <c r="AC73" s="70">
        <v>0</v>
      </c>
      <c r="AD73" s="70">
        <v>0</v>
      </c>
      <c r="AE73" s="70">
        <v>0</v>
      </c>
      <c r="AF73" s="70">
        <f t="shared" si="28"/>
        <v>0</v>
      </c>
      <c r="AG73" s="70">
        <v>1573975.03</v>
      </c>
      <c r="AH73" s="69">
        <v>119926.05</v>
      </c>
      <c r="AI73" s="69">
        <v>367725.7</v>
      </c>
      <c r="AJ73" s="70">
        <v>0</v>
      </c>
      <c r="AK73" s="69">
        <v>129219.21</v>
      </c>
      <c r="AL73" s="69">
        <v>3822.05</v>
      </c>
      <c r="AM73" s="69">
        <v>85064.71</v>
      </c>
      <c r="AN73" s="69">
        <v>11398</v>
      </c>
      <c r="AO73" s="69">
        <v>4500</v>
      </c>
      <c r="AP73" s="69">
        <v>0</v>
      </c>
      <c r="AQ73" s="69">
        <v>44194.83</v>
      </c>
      <c r="AR73" s="69">
        <v>11152.57</v>
      </c>
      <c r="AS73" s="69">
        <v>0</v>
      </c>
      <c r="AT73" s="69">
        <v>2720.69</v>
      </c>
      <c r="AU73" s="69">
        <v>87688.21</v>
      </c>
      <c r="AV73" s="69">
        <v>84033.32</v>
      </c>
      <c r="AW73" s="69">
        <v>2525420.37</v>
      </c>
      <c r="AX73" s="69">
        <v>0</v>
      </c>
      <c r="AY73" s="60">
        <f t="shared" si="29"/>
        <v>0</v>
      </c>
      <c r="AZ73" s="70">
        <v>1611.56</v>
      </c>
      <c r="BA73" s="60">
        <v>6.4747937558325599E-2</v>
      </c>
      <c r="BB73" s="69">
        <v>334590.74</v>
      </c>
      <c r="BC73" s="69">
        <v>1605896.54</v>
      </c>
      <c r="BD73" s="70">
        <v>240362.76</v>
      </c>
      <c r="BE73" s="70">
        <v>204.760000000009</v>
      </c>
      <c r="BF73" s="70">
        <v>1320392.93</v>
      </c>
      <c r="BG73" s="70">
        <v>689037.83750000002</v>
      </c>
      <c r="BH73" s="70">
        <v>0</v>
      </c>
      <c r="BI73" s="70">
        <v>0</v>
      </c>
      <c r="BJ73" s="70">
        <f t="shared" si="30"/>
        <v>0</v>
      </c>
      <c r="BK73" s="70">
        <v>0</v>
      </c>
      <c r="BL73" s="59">
        <v>7356</v>
      </c>
      <c r="BM73" s="59">
        <v>1092</v>
      </c>
      <c r="BN73" s="58">
        <v>4</v>
      </c>
      <c r="BO73" s="58">
        <v>-3</v>
      </c>
      <c r="BP73" s="58">
        <v>-30</v>
      </c>
      <c r="BQ73" s="58">
        <v>-188</v>
      </c>
      <c r="BR73" s="58">
        <v>-122</v>
      </c>
      <c r="BS73" s="58">
        <v>-357</v>
      </c>
      <c r="BT73" s="58">
        <v>0</v>
      </c>
      <c r="BU73" s="58">
        <v>0</v>
      </c>
      <c r="BV73" s="58">
        <v>23</v>
      </c>
      <c r="BW73" s="58">
        <v>-1270</v>
      </c>
      <c r="BX73" s="58">
        <v>-7</v>
      </c>
      <c r="BY73" s="58">
        <v>6498</v>
      </c>
      <c r="BZ73" s="58">
        <v>12</v>
      </c>
      <c r="CA73" s="58">
        <v>267</v>
      </c>
      <c r="CB73" s="58">
        <v>175</v>
      </c>
      <c r="CC73" s="58">
        <v>89</v>
      </c>
      <c r="CD73" s="58">
        <v>722</v>
      </c>
      <c r="CE73" s="58">
        <v>276</v>
      </c>
      <c r="CF73" s="58">
        <v>8</v>
      </c>
    </row>
    <row r="74" spans="1:84" s="49" customFormat="1" ht="15.6" customHeight="1" x14ac:dyDescent="0.25">
      <c r="A74" s="41">
        <v>8</v>
      </c>
      <c r="B74" s="37" t="s">
        <v>261</v>
      </c>
      <c r="C74" s="53" t="s">
        <v>262</v>
      </c>
      <c r="D74" s="39" t="s">
        <v>263</v>
      </c>
      <c r="E74" s="39" t="s">
        <v>135</v>
      </c>
      <c r="F74" s="39" t="s">
        <v>256</v>
      </c>
      <c r="G74" s="69">
        <v>137117324.63999999</v>
      </c>
      <c r="H74" s="69">
        <v>1427298.69</v>
      </c>
      <c r="I74" s="69">
        <v>7258954.6899999995</v>
      </c>
      <c r="J74" s="69">
        <v>0</v>
      </c>
      <c r="K74" s="70">
        <v>279.63</v>
      </c>
      <c r="L74" s="70">
        <v>145803857.65000001</v>
      </c>
      <c r="M74" s="70">
        <v>0</v>
      </c>
      <c r="N74" s="69">
        <v>47464156.079999998</v>
      </c>
      <c r="O74" s="69">
        <v>4807252.5999999996</v>
      </c>
      <c r="P74" s="71">
        <v>33687004.850000001</v>
      </c>
      <c r="Q74" s="69">
        <v>1864338.8</v>
      </c>
      <c r="R74" s="69">
        <v>2903032.89</v>
      </c>
      <c r="S74" s="69">
        <v>35509105.170000002</v>
      </c>
      <c r="T74" s="69">
        <v>5621028.25</v>
      </c>
      <c r="U74" s="69">
        <v>0</v>
      </c>
      <c r="V74" s="69">
        <v>0</v>
      </c>
      <c r="W74" s="69">
        <v>7442273.25</v>
      </c>
      <c r="X74" s="70">
        <v>5976247.5900000008</v>
      </c>
      <c r="Y74" s="70">
        <v>145274439.47999999</v>
      </c>
      <c r="Z74" s="60">
        <v>2.4780513869689342E-2</v>
      </c>
      <c r="AA74" s="70">
        <v>5475088.2300000004</v>
      </c>
      <c r="AB74" s="70">
        <v>0</v>
      </c>
      <c r="AC74" s="70">
        <v>0</v>
      </c>
      <c r="AD74" s="70">
        <v>337.1</v>
      </c>
      <c r="AE74" s="70">
        <v>0</v>
      </c>
      <c r="AF74" s="70">
        <f t="shared" si="28"/>
        <v>337.1</v>
      </c>
      <c r="AG74" s="70">
        <v>2986147.56</v>
      </c>
      <c r="AH74" s="69">
        <v>208985.09</v>
      </c>
      <c r="AI74" s="69">
        <v>861152.67</v>
      </c>
      <c r="AJ74" s="70">
        <v>0</v>
      </c>
      <c r="AK74" s="69">
        <v>419737.32</v>
      </c>
      <c r="AL74" s="69">
        <v>8516.02</v>
      </c>
      <c r="AM74" s="69">
        <v>74738.960000000006</v>
      </c>
      <c r="AN74" s="69">
        <v>13332</v>
      </c>
      <c r="AO74" s="69">
        <v>47123.47</v>
      </c>
      <c r="AP74" s="69">
        <v>0</v>
      </c>
      <c r="AQ74" s="69">
        <v>240802.9</v>
      </c>
      <c r="AR74" s="69">
        <v>9963.6</v>
      </c>
      <c r="AS74" s="69">
        <v>3162.37</v>
      </c>
      <c r="AT74" s="69">
        <v>6816.53</v>
      </c>
      <c r="AU74" s="69">
        <v>0</v>
      </c>
      <c r="AV74" s="69">
        <v>115572.27</v>
      </c>
      <c r="AW74" s="69">
        <v>4996050.76</v>
      </c>
      <c r="AX74" s="69">
        <v>0</v>
      </c>
      <c r="AY74" s="60">
        <f t="shared" si="29"/>
        <v>0</v>
      </c>
      <c r="AZ74" s="70">
        <v>0</v>
      </c>
      <c r="BA74" s="60">
        <v>3.9929952282651254E-2</v>
      </c>
      <c r="BB74" s="69">
        <v>348245.68</v>
      </c>
      <c r="BC74" s="69">
        <v>3084961.28</v>
      </c>
      <c r="BD74" s="70">
        <v>240158</v>
      </c>
      <c r="BE74" s="70">
        <v>0</v>
      </c>
      <c r="BF74" s="70">
        <v>1500968.8</v>
      </c>
      <c r="BG74" s="70">
        <v>251956.110000001</v>
      </c>
      <c r="BH74" s="70">
        <v>0</v>
      </c>
      <c r="BI74" s="70">
        <v>0</v>
      </c>
      <c r="BJ74" s="70">
        <f t="shared" si="30"/>
        <v>0</v>
      </c>
      <c r="BK74" s="70">
        <v>0</v>
      </c>
      <c r="BL74" s="59">
        <v>12360</v>
      </c>
      <c r="BM74" s="59">
        <v>1731</v>
      </c>
      <c r="BN74" s="58">
        <v>85</v>
      </c>
      <c r="BO74" s="58">
        <v>0</v>
      </c>
      <c r="BP74" s="58">
        <v>-30</v>
      </c>
      <c r="BQ74" s="58">
        <v>-185</v>
      </c>
      <c r="BR74" s="58">
        <v>-137</v>
      </c>
      <c r="BS74" s="58">
        <v>-1231</v>
      </c>
      <c r="BT74" s="58">
        <v>0</v>
      </c>
      <c r="BU74" s="58">
        <v>0</v>
      </c>
      <c r="BV74" s="58">
        <v>0</v>
      </c>
      <c r="BW74" s="58">
        <v>-1893</v>
      </c>
      <c r="BX74" s="58">
        <v>-13</v>
      </c>
      <c r="BY74" s="58">
        <v>10687</v>
      </c>
      <c r="BZ74" s="58">
        <v>20</v>
      </c>
      <c r="CA74" s="58">
        <v>55</v>
      </c>
      <c r="CB74" s="58">
        <v>850</v>
      </c>
      <c r="CC74" s="58">
        <v>283</v>
      </c>
      <c r="CD74" s="58">
        <v>610</v>
      </c>
      <c r="CE74" s="58">
        <v>4</v>
      </c>
      <c r="CF74" s="58">
        <v>2</v>
      </c>
    </row>
    <row r="75" spans="1:84" s="49" customFormat="1" ht="15.6" customHeight="1" x14ac:dyDescent="0.25">
      <c r="A75" s="41">
        <v>8</v>
      </c>
      <c r="B75" s="37" t="s">
        <v>264</v>
      </c>
      <c r="C75" s="53" t="s">
        <v>160</v>
      </c>
      <c r="D75" s="39" t="s">
        <v>191</v>
      </c>
      <c r="E75" s="39" t="s">
        <v>115</v>
      </c>
      <c r="F75" s="39" t="s">
        <v>256</v>
      </c>
      <c r="G75" s="69">
        <v>30992978.52</v>
      </c>
      <c r="H75" s="69">
        <v>0</v>
      </c>
      <c r="I75" s="69">
        <v>1085955.44</v>
      </c>
      <c r="J75" s="69">
        <v>0</v>
      </c>
      <c r="K75" s="70">
        <v>0</v>
      </c>
      <c r="L75" s="70">
        <v>32078933.960000001</v>
      </c>
      <c r="M75" s="70">
        <v>0</v>
      </c>
      <c r="N75" s="69">
        <v>6300055.6299999999</v>
      </c>
      <c r="O75" s="69">
        <v>1066522.07</v>
      </c>
      <c r="P75" s="71">
        <v>12901436.18</v>
      </c>
      <c r="Q75" s="69">
        <v>16822</v>
      </c>
      <c r="R75" s="69">
        <v>579598.84</v>
      </c>
      <c r="S75" s="69">
        <v>4552274.8099999996</v>
      </c>
      <c r="T75" s="69">
        <v>3141357.1</v>
      </c>
      <c r="U75" s="69">
        <v>0</v>
      </c>
      <c r="V75" s="69">
        <v>0</v>
      </c>
      <c r="W75" s="69">
        <v>1085915.44</v>
      </c>
      <c r="X75" s="70">
        <v>2761539.7600000002</v>
      </c>
      <c r="Y75" s="70">
        <v>32405521.829999998</v>
      </c>
      <c r="Z75" s="60">
        <v>6.9375241511960048E-2</v>
      </c>
      <c r="AA75" s="70">
        <v>2168282.58</v>
      </c>
      <c r="AB75" s="70">
        <v>0</v>
      </c>
      <c r="AC75" s="70">
        <v>0</v>
      </c>
      <c r="AD75" s="70">
        <v>0</v>
      </c>
      <c r="AE75" s="70">
        <v>0</v>
      </c>
      <c r="AF75" s="70">
        <f t="shared" si="28"/>
        <v>0</v>
      </c>
      <c r="AG75" s="70">
        <v>1246300.3400000001</v>
      </c>
      <c r="AH75" s="69">
        <v>92501.67</v>
      </c>
      <c r="AI75" s="69">
        <v>215853.89</v>
      </c>
      <c r="AJ75" s="70">
        <v>0</v>
      </c>
      <c r="AK75" s="69">
        <v>118306.56</v>
      </c>
      <c r="AL75" s="69">
        <v>6493.37</v>
      </c>
      <c r="AM75" s="69">
        <v>74302.44</v>
      </c>
      <c r="AN75" s="69">
        <v>11398</v>
      </c>
      <c r="AO75" s="69">
        <v>8483.48</v>
      </c>
      <c r="AP75" s="69">
        <v>0</v>
      </c>
      <c r="AQ75" s="69">
        <v>48980.85</v>
      </c>
      <c r="AR75" s="69">
        <v>2450</v>
      </c>
      <c r="AS75" s="69">
        <v>0</v>
      </c>
      <c r="AT75" s="69">
        <v>27860.55</v>
      </c>
      <c r="AU75" s="69">
        <v>41019.72</v>
      </c>
      <c r="AV75" s="69">
        <v>77936.95</v>
      </c>
      <c r="AW75" s="69">
        <v>1971887.82</v>
      </c>
      <c r="AX75" s="69">
        <v>0</v>
      </c>
      <c r="AY75" s="60">
        <f t="shared" si="29"/>
        <v>0</v>
      </c>
      <c r="AZ75" s="70">
        <v>0</v>
      </c>
      <c r="BA75" s="60">
        <v>6.9960445350574843E-2</v>
      </c>
      <c r="BB75" s="69">
        <v>100878.91</v>
      </c>
      <c r="BC75" s="69">
        <v>2049266.46</v>
      </c>
      <c r="BD75" s="70">
        <v>240158</v>
      </c>
      <c r="BE75" s="70">
        <v>2.91038304567337E-11</v>
      </c>
      <c r="BF75" s="70">
        <v>651537.72</v>
      </c>
      <c r="BG75" s="70">
        <v>158565.76500000001</v>
      </c>
      <c r="BH75" s="70">
        <v>0</v>
      </c>
      <c r="BI75" s="70">
        <v>0</v>
      </c>
      <c r="BJ75" s="70">
        <f t="shared" si="30"/>
        <v>0</v>
      </c>
      <c r="BK75" s="70">
        <v>0</v>
      </c>
      <c r="BL75" s="59">
        <v>5571</v>
      </c>
      <c r="BM75" s="59">
        <v>724</v>
      </c>
      <c r="BN75" s="58">
        <v>171</v>
      </c>
      <c r="BO75" s="58">
        <v>-1</v>
      </c>
      <c r="BP75" s="58">
        <v>-3</v>
      </c>
      <c r="BQ75" s="58">
        <v>-62</v>
      </c>
      <c r="BR75" s="58">
        <v>-129</v>
      </c>
      <c r="BS75" s="58">
        <v>-873</v>
      </c>
      <c r="BT75" s="58">
        <v>1</v>
      </c>
      <c r="BU75" s="58">
        <v>-1</v>
      </c>
      <c r="BV75" s="58">
        <v>0</v>
      </c>
      <c r="BW75" s="58">
        <v>-784</v>
      </c>
      <c r="BX75" s="58">
        <v>0</v>
      </c>
      <c r="BY75" s="58">
        <v>4614</v>
      </c>
      <c r="BZ75" s="58">
        <v>15</v>
      </c>
      <c r="CA75" s="58">
        <v>34</v>
      </c>
      <c r="CB75" s="58">
        <v>283</v>
      </c>
      <c r="CC75" s="58">
        <v>94</v>
      </c>
      <c r="CD75" s="58">
        <v>404</v>
      </c>
      <c r="CE75" s="58">
        <v>0</v>
      </c>
      <c r="CF75" s="58">
        <v>4</v>
      </c>
    </row>
    <row r="76" spans="1:84" s="49" customFormat="1" ht="15.6" customHeight="1" x14ac:dyDescent="0.25">
      <c r="A76" s="41">
        <v>8</v>
      </c>
      <c r="B76" s="41" t="s">
        <v>265</v>
      </c>
      <c r="C76" s="56" t="s">
        <v>266</v>
      </c>
      <c r="D76" s="41" t="s">
        <v>267</v>
      </c>
      <c r="E76" s="41" t="s">
        <v>109</v>
      </c>
      <c r="F76" s="41" t="s">
        <v>256</v>
      </c>
      <c r="G76" s="69">
        <v>48509984.25</v>
      </c>
      <c r="H76" s="69">
        <v>0</v>
      </c>
      <c r="I76" s="69">
        <v>1186489.43</v>
      </c>
      <c r="J76" s="69">
        <v>0</v>
      </c>
      <c r="K76" s="70">
        <v>0</v>
      </c>
      <c r="L76" s="70">
        <v>49696473.68</v>
      </c>
      <c r="M76" s="70">
        <v>0</v>
      </c>
      <c r="N76" s="69">
        <v>14334593.67</v>
      </c>
      <c r="O76" s="69">
        <v>1889569.3</v>
      </c>
      <c r="P76" s="71">
        <v>12296897.76</v>
      </c>
      <c r="Q76" s="69">
        <v>0</v>
      </c>
      <c r="R76" s="69">
        <v>1015005.96</v>
      </c>
      <c r="S76" s="69">
        <v>13893608.16</v>
      </c>
      <c r="T76" s="69">
        <v>2577684.4300000002</v>
      </c>
      <c r="U76" s="69">
        <v>0</v>
      </c>
      <c r="V76" s="69">
        <v>0</v>
      </c>
      <c r="W76" s="69">
        <v>1306264.4099999999</v>
      </c>
      <c r="X76" s="70">
        <v>2510615.1800000002</v>
      </c>
      <c r="Y76" s="70">
        <v>49824238.869999997</v>
      </c>
      <c r="Z76" s="60">
        <v>3.9927417003851322E-2</v>
      </c>
      <c r="AA76" s="70">
        <v>2304103.12</v>
      </c>
      <c r="AB76" s="70">
        <v>0</v>
      </c>
      <c r="AC76" s="70">
        <v>0</v>
      </c>
      <c r="AD76" s="70">
        <v>0</v>
      </c>
      <c r="AE76" s="70">
        <v>0</v>
      </c>
      <c r="AF76" s="70">
        <f t="shared" si="28"/>
        <v>0</v>
      </c>
      <c r="AG76" s="70">
        <v>982835.53</v>
      </c>
      <c r="AH76" s="69">
        <v>74304.87</v>
      </c>
      <c r="AI76" s="69">
        <v>273895.12</v>
      </c>
      <c r="AJ76" s="70">
        <v>0</v>
      </c>
      <c r="AK76" s="69">
        <v>111227.1</v>
      </c>
      <c r="AL76" s="69">
        <v>0</v>
      </c>
      <c r="AM76" s="69">
        <v>148399.5</v>
      </c>
      <c r="AN76" s="69">
        <v>11398</v>
      </c>
      <c r="AO76" s="69">
        <v>34936</v>
      </c>
      <c r="AP76" s="69">
        <v>0</v>
      </c>
      <c r="AQ76" s="69">
        <v>75407.340000000011</v>
      </c>
      <c r="AR76" s="69">
        <v>3769</v>
      </c>
      <c r="AS76" s="69">
        <v>0</v>
      </c>
      <c r="AT76" s="69">
        <v>3843.33</v>
      </c>
      <c r="AU76" s="69">
        <v>30294.38</v>
      </c>
      <c r="AV76" s="69">
        <v>71250.33</v>
      </c>
      <c r="AW76" s="69">
        <v>1821560.5</v>
      </c>
      <c r="AX76" s="69">
        <v>0</v>
      </c>
      <c r="AY76" s="60">
        <f t="shared" si="29"/>
        <v>0</v>
      </c>
      <c r="AZ76" s="70">
        <v>0</v>
      </c>
      <c r="BA76" s="60">
        <v>4.7497502949611865E-2</v>
      </c>
      <c r="BB76" s="69">
        <v>168639.67</v>
      </c>
      <c r="BC76" s="69">
        <v>1768238.7</v>
      </c>
      <c r="BD76" s="70">
        <v>240158</v>
      </c>
      <c r="BE76" s="70">
        <v>0</v>
      </c>
      <c r="BF76" s="70">
        <v>946983.45</v>
      </c>
      <c r="BG76" s="70">
        <v>491593.32500000001</v>
      </c>
      <c r="BH76" s="70">
        <v>0</v>
      </c>
      <c r="BI76" s="70">
        <v>0</v>
      </c>
      <c r="BJ76" s="70">
        <f t="shared" si="30"/>
        <v>0</v>
      </c>
      <c r="BK76" s="70">
        <v>0</v>
      </c>
      <c r="BL76" s="59">
        <v>4387</v>
      </c>
      <c r="BM76" s="59">
        <v>719</v>
      </c>
      <c r="BN76" s="58">
        <v>14</v>
      </c>
      <c r="BO76" s="58">
        <v>-1</v>
      </c>
      <c r="BP76" s="58">
        <v>-16</v>
      </c>
      <c r="BQ76" s="58">
        <v>-115</v>
      </c>
      <c r="BR76" s="58">
        <v>-143</v>
      </c>
      <c r="BS76" s="58">
        <v>-515</v>
      </c>
      <c r="BT76" s="58">
        <v>2</v>
      </c>
      <c r="BU76" s="58">
        <v>-1</v>
      </c>
      <c r="BV76" s="58">
        <v>0</v>
      </c>
      <c r="BW76" s="58">
        <v>-787</v>
      </c>
      <c r="BX76" s="58">
        <v>-3</v>
      </c>
      <c r="BY76" s="58">
        <v>3541</v>
      </c>
      <c r="BZ76" s="58">
        <v>0</v>
      </c>
      <c r="CA76" s="58">
        <v>1</v>
      </c>
      <c r="CB76" s="58">
        <v>513</v>
      </c>
      <c r="CC76" s="58">
        <v>77</v>
      </c>
      <c r="CD76" s="58">
        <v>182</v>
      </c>
      <c r="CE76" s="58">
        <v>0</v>
      </c>
      <c r="CF76" s="58">
        <v>15</v>
      </c>
    </row>
    <row r="77" spans="1:84" s="49" customFormat="1" ht="15.6" customHeight="1" x14ac:dyDescent="0.25">
      <c r="A77" s="41">
        <v>8</v>
      </c>
      <c r="B77" s="41" t="s">
        <v>98</v>
      </c>
      <c r="C77" s="56" t="s">
        <v>144</v>
      </c>
      <c r="D77" s="41" t="s">
        <v>268</v>
      </c>
      <c r="E77" s="41" t="s">
        <v>115</v>
      </c>
      <c r="F77" s="41" t="s">
        <v>260</v>
      </c>
      <c r="G77" s="69">
        <v>49233956.020000003</v>
      </c>
      <c r="H77" s="69">
        <v>0</v>
      </c>
      <c r="I77" s="69">
        <v>905644.5</v>
      </c>
      <c r="J77" s="69">
        <v>0</v>
      </c>
      <c r="K77" s="70">
        <v>0</v>
      </c>
      <c r="L77" s="70">
        <v>50139600.520000003</v>
      </c>
      <c r="M77" s="70">
        <v>0</v>
      </c>
      <c r="N77" s="69">
        <v>16763.759999999998</v>
      </c>
      <c r="O77" s="69">
        <v>3436874.45</v>
      </c>
      <c r="P77" s="71">
        <v>17248515.59</v>
      </c>
      <c r="Q77" s="69">
        <v>0</v>
      </c>
      <c r="R77" s="69">
        <v>2031931.52</v>
      </c>
      <c r="S77" s="69">
        <v>18208967.23</v>
      </c>
      <c r="T77" s="69">
        <v>6072646.79</v>
      </c>
      <c r="U77" s="69">
        <v>0</v>
      </c>
      <c r="V77" s="69">
        <v>0</v>
      </c>
      <c r="W77" s="69">
        <v>962542.29</v>
      </c>
      <c r="X77" s="70">
        <v>2462428.77</v>
      </c>
      <c r="Y77" s="70">
        <v>50440670.399999999</v>
      </c>
      <c r="Z77" s="60">
        <v>0.1077165543602807</v>
      </c>
      <c r="AA77" s="70">
        <v>2462428.77</v>
      </c>
      <c r="AB77" s="70">
        <v>0</v>
      </c>
      <c r="AC77" s="70">
        <v>0</v>
      </c>
      <c r="AD77" s="70">
        <v>0</v>
      </c>
      <c r="AE77" s="70">
        <v>0</v>
      </c>
      <c r="AF77" s="70">
        <f t="shared" si="28"/>
        <v>0</v>
      </c>
      <c r="AG77" s="70">
        <v>1098028.54</v>
      </c>
      <c r="AH77" s="69">
        <v>84730.33</v>
      </c>
      <c r="AI77" s="69">
        <v>410991.12</v>
      </c>
      <c r="AJ77" s="70">
        <v>0</v>
      </c>
      <c r="AK77" s="69">
        <v>143239.67999999999</v>
      </c>
      <c r="AL77" s="69">
        <v>24158.7</v>
      </c>
      <c r="AM77" s="69">
        <v>83502.77</v>
      </c>
      <c r="AN77" s="69">
        <v>11398</v>
      </c>
      <c r="AO77" s="69">
        <v>5700</v>
      </c>
      <c r="AP77" s="69">
        <v>0</v>
      </c>
      <c r="AQ77" s="69">
        <v>43800.06</v>
      </c>
      <c r="AR77" s="69">
        <v>920</v>
      </c>
      <c r="AS77" s="69">
        <v>0</v>
      </c>
      <c r="AT77" s="69">
        <v>8700.27</v>
      </c>
      <c r="AU77" s="69">
        <v>0</v>
      </c>
      <c r="AV77" s="69">
        <v>33131.89</v>
      </c>
      <c r="AW77" s="69">
        <v>1948301.36</v>
      </c>
      <c r="AX77" s="69">
        <v>76918.36</v>
      </c>
      <c r="AY77" s="60">
        <f t="shared" si="29"/>
        <v>3.9479703488992074E-2</v>
      </c>
      <c r="AZ77" s="70">
        <v>0</v>
      </c>
      <c r="BA77" s="60">
        <v>5.0014846846751518E-2</v>
      </c>
      <c r="BB77" s="69">
        <v>0</v>
      </c>
      <c r="BC77" s="69">
        <v>5303312.0999999996</v>
      </c>
      <c r="BD77" s="70">
        <v>240158</v>
      </c>
      <c r="BE77" s="70">
        <v>0</v>
      </c>
      <c r="BF77" s="70">
        <v>775951.65</v>
      </c>
      <c r="BG77" s="70">
        <v>288876.31</v>
      </c>
      <c r="BH77" s="70">
        <v>0</v>
      </c>
      <c r="BI77" s="70">
        <v>0</v>
      </c>
      <c r="BJ77" s="70">
        <f t="shared" si="30"/>
        <v>0</v>
      </c>
      <c r="BK77" s="70">
        <v>0</v>
      </c>
      <c r="BL77" s="59">
        <v>8010</v>
      </c>
      <c r="BM77" s="59">
        <v>1854</v>
      </c>
      <c r="BN77" s="58">
        <v>21</v>
      </c>
      <c r="BO77" s="58">
        <v>0</v>
      </c>
      <c r="BP77" s="58">
        <v>-29</v>
      </c>
      <c r="BQ77" s="58">
        <v>-223</v>
      </c>
      <c r="BR77" s="58">
        <v>-58</v>
      </c>
      <c r="BS77" s="58">
        <v>-923</v>
      </c>
      <c r="BT77" s="58">
        <v>0</v>
      </c>
      <c r="BU77" s="58">
        <v>-1</v>
      </c>
      <c r="BV77" s="58">
        <v>22</v>
      </c>
      <c r="BW77" s="58">
        <v>-1022</v>
      </c>
      <c r="BX77" s="58">
        <v>-17</v>
      </c>
      <c r="BY77" s="58">
        <v>7634</v>
      </c>
      <c r="BZ77" s="58">
        <v>10</v>
      </c>
      <c r="CA77" s="58">
        <v>11</v>
      </c>
      <c r="CB77" s="58">
        <v>533</v>
      </c>
      <c r="CC77" s="58">
        <v>124</v>
      </c>
      <c r="CD77" s="58">
        <v>340</v>
      </c>
      <c r="CE77" s="58">
        <v>0</v>
      </c>
      <c r="CF77" s="58">
        <v>25</v>
      </c>
    </row>
    <row r="78" spans="1:84" s="49" customFormat="1" ht="15.6" customHeight="1" x14ac:dyDescent="0.25">
      <c r="A78" s="41">
        <v>8</v>
      </c>
      <c r="B78" s="37" t="s">
        <v>269</v>
      </c>
      <c r="C78" s="53" t="s">
        <v>117</v>
      </c>
      <c r="D78" s="39" t="s">
        <v>255</v>
      </c>
      <c r="E78" s="39" t="s">
        <v>115</v>
      </c>
      <c r="F78" s="39" t="s">
        <v>256</v>
      </c>
      <c r="G78" s="69">
        <v>46170439.93</v>
      </c>
      <c r="H78" s="69">
        <v>20565.2</v>
      </c>
      <c r="I78" s="69">
        <v>1754645.21</v>
      </c>
      <c r="J78" s="69">
        <v>0</v>
      </c>
      <c r="K78" s="70">
        <v>0</v>
      </c>
      <c r="L78" s="70">
        <v>47945650.340000004</v>
      </c>
      <c r="M78" s="70">
        <v>0</v>
      </c>
      <c r="N78" s="69">
        <v>12192461.9</v>
      </c>
      <c r="O78" s="69">
        <v>2972056.23</v>
      </c>
      <c r="P78" s="71">
        <v>12319686.5</v>
      </c>
      <c r="Q78" s="69">
        <v>91661.37</v>
      </c>
      <c r="R78" s="69">
        <v>1586909.67</v>
      </c>
      <c r="S78" s="69">
        <v>8891074.2300000004</v>
      </c>
      <c r="T78" s="69">
        <v>3381201.28</v>
      </c>
      <c r="U78" s="69">
        <v>0</v>
      </c>
      <c r="V78" s="69">
        <v>0</v>
      </c>
      <c r="W78" s="69">
        <v>1754661.88</v>
      </c>
      <c r="X78" s="70">
        <v>5273268.5199999996</v>
      </c>
      <c r="Y78" s="70">
        <v>48462981.579999998</v>
      </c>
      <c r="Z78" s="60">
        <v>6.8819133012012257E-2</v>
      </c>
      <c r="AA78" s="70">
        <v>3924597.44</v>
      </c>
      <c r="AB78" s="70">
        <v>0</v>
      </c>
      <c r="AC78" s="70">
        <v>0</v>
      </c>
      <c r="AD78" s="70">
        <v>0</v>
      </c>
      <c r="AE78" s="70">
        <v>0</v>
      </c>
      <c r="AF78" s="70">
        <f t="shared" si="28"/>
        <v>0</v>
      </c>
      <c r="AG78" s="70">
        <v>2245629.3199999998</v>
      </c>
      <c r="AH78" s="69">
        <v>168024.47</v>
      </c>
      <c r="AI78" s="69">
        <v>839589.66</v>
      </c>
      <c r="AJ78" s="70">
        <v>0</v>
      </c>
      <c r="AK78" s="69">
        <v>320229.8</v>
      </c>
      <c r="AL78" s="69">
        <v>0</v>
      </c>
      <c r="AM78" s="69">
        <v>71822.55</v>
      </c>
      <c r="AN78" s="69">
        <v>11398</v>
      </c>
      <c r="AO78" s="69">
        <v>0</v>
      </c>
      <c r="AP78" s="69">
        <v>0</v>
      </c>
      <c r="AQ78" s="69">
        <v>44903.61</v>
      </c>
      <c r="AR78" s="69">
        <v>6172.62</v>
      </c>
      <c r="AS78" s="69">
        <v>1935</v>
      </c>
      <c r="AT78" s="69">
        <v>5311.98</v>
      </c>
      <c r="AU78" s="69">
        <v>0</v>
      </c>
      <c r="AV78" s="69">
        <v>108698.84</v>
      </c>
      <c r="AW78" s="69">
        <v>3823715.85</v>
      </c>
      <c r="AX78" s="69">
        <v>207976.25</v>
      </c>
      <c r="AY78" s="60">
        <f t="shared" si="29"/>
        <v>5.4391136307892753E-2</v>
      </c>
      <c r="AZ78" s="70">
        <v>0</v>
      </c>
      <c r="BA78" s="60">
        <v>8.5002383471982648E-2</v>
      </c>
      <c r="BB78" s="69">
        <v>188259.25</v>
      </c>
      <c r="BC78" s="69">
        <v>2990565.68</v>
      </c>
      <c r="BD78" s="70">
        <v>240158</v>
      </c>
      <c r="BE78" s="70">
        <v>2.91038304567337E-11</v>
      </c>
      <c r="BF78" s="70">
        <v>949598.36</v>
      </c>
      <c r="BG78" s="70">
        <v>0</v>
      </c>
      <c r="BH78" s="70">
        <v>0</v>
      </c>
      <c r="BI78" s="70">
        <v>0</v>
      </c>
      <c r="BJ78" s="70">
        <f t="shared" si="30"/>
        <v>0</v>
      </c>
      <c r="BK78" s="70">
        <v>0</v>
      </c>
      <c r="BL78" s="59">
        <v>7139</v>
      </c>
      <c r="BM78" s="59">
        <v>1581</v>
      </c>
      <c r="BN78" s="58">
        <v>18</v>
      </c>
      <c r="BO78" s="58">
        <v>-14</v>
      </c>
      <c r="BP78" s="58">
        <v>-11</v>
      </c>
      <c r="BQ78" s="58">
        <v>-114</v>
      </c>
      <c r="BR78" s="58">
        <v>-679</v>
      </c>
      <c r="BS78" s="58">
        <v>-1308</v>
      </c>
      <c r="BT78" s="58">
        <v>2</v>
      </c>
      <c r="BU78" s="58">
        <v>-3</v>
      </c>
      <c r="BV78" s="58">
        <v>4</v>
      </c>
      <c r="BW78" s="58">
        <v>-750</v>
      </c>
      <c r="BX78" s="58">
        <v>-2</v>
      </c>
      <c r="BY78" s="58">
        <v>5863</v>
      </c>
      <c r="BZ78" s="58">
        <v>158</v>
      </c>
      <c r="CA78" s="58">
        <v>32</v>
      </c>
      <c r="CB78" s="58">
        <v>290</v>
      </c>
      <c r="CC78" s="58">
        <v>122</v>
      </c>
      <c r="CD78" s="58">
        <v>333</v>
      </c>
      <c r="CE78" s="58">
        <v>0</v>
      </c>
      <c r="CF78" s="58">
        <v>8</v>
      </c>
    </row>
    <row r="79" spans="1:84" s="49" customFormat="1" ht="15.6" customHeight="1" x14ac:dyDescent="0.25">
      <c r="A79" s="41">
        <v>8</v>
      </c>
      <c r="B79" s="37" t="s">
        <v>510</v>
      </c>
      <c r="C79" s="53" t="s">
        <v>519</v>
      </c>
      <c r="D79" s="39" t="s">
        <v>504</v>
      </c>
      <c r="E79" s="39" t="s">
        <v>109</v>
      </c>
      <c r="F79" s="39" t="s">
        <v>256</v>
      </c>
      <c r="G79" s="69">
        <v>79406917.709999993</v>
      </c>
      <c r="H79" s="69">
        <v>0.26</v>
      </c>
      <c r="I79" s="69">
        <v>6313606.7599999998</v>
      </c>
      <c r="J79" s="69">
        <v>0</v>
      </c>
      <c r="K79" s="70">
        <v>0</v>
      </c>
      <c r="L79" s="70">
        <v>85720524.730000004</v>
      </c>
      <c r="M79" s="70">
        <v>0</v>
      </c>
      <c r="N79" s="69">
        <v>22991024.73</v>
      </c>
      <c r="O79" s="69">
        <v>2729160.07</v>
      </c>
      <c r="P79" s="71">
        <v>23122831.129999999</v>
      </c>
      <c r="Q79" s="69">
        <v>215248.99</v>
      </c>
      <c r="R79" s="69">
        <v>2126951.8199999998</v>
      </c>
      <c r="S79" s="69">
        <v>19883278.949999999</v>
      </c>
      <c r="T79" s="69">
        <v>4412006.6399999997</v>
      </c>
      <c r="U79" s="69">
        <v>0</v>
      </c>
      <c r="V79" s="69">
        <v>0</v>
      </c>
      <c r="W79" s="69">
        <v>6433069.7199999997</v>
      </c>
      <c r="X79" s="70">
        <v>3766731.57</v>
      </c>
      <c r="Y79" s="70">
        <v>85680303.620000005</v>
      </c>
      <c r="Z79" s="60">
        <v>3.5885657986078491E-2</v>
      </c>
      <c r="AA79" s="70">
        <v>3329506.9</v>
      </c>
      <c r="AB79" s="70">
        <v>0</v>
      </c>
      <c r="AC79" s="70">
        <v>0</v>
      </c>
      <c r="AD79" s="70">
        <v>0</v>
      </c>
      <c r="AE79" s="70">
        <v>0</v>
      </c>
      <c r="AF79" s="70">
        <f t="shared" si="28"/>
        <v>0</v>
      </c>
      <c r="AG79" s="70">
        <v>1759099.7</v>
      </c>
      <c r="AH79" s="69">
        <v>139813.10999999999</v>
      </c>
      <c r="AI79" s="69">
        <v>317466.5</v>
      </c>
      <c r="AJ79" s="70">
        <v>67485.649999999994</v>
      </c>
      <c r="AK79" s="69">
        <v>199594.96</v>
      </c>
      <c r="AL79" s="69">
        <v>0</v>
      </c>
      <c r="AM79" s="69">
        <v>108294.95</v>
      </c>
      <c r="AN79" s="69">
        <v>13332</v>
      </c>
      <c r="AO79" s="69">
        <v>56136.95</v>
      </c>
      <c r="AP79" s="69">
        <v>0</v>
      </c>
      <c r="AQ79" s="69">
        <v>101742.04</v>
      </c>
      <c r="AR79" s="69">
        <v>23671.69</v>
      </c>
      <c r="AS79" s="69">
        <v>0</v>
      </c>
      <c r="AT79" s="69">
        <v>15656.01</v>
      </c>
      <c r="AU79" s="69">
        <v>17938.37</v>
      </c>
      <c r="AV79" s="69">
        <v>103900.83</v>
      </c>
      <c r="AW79" s="69">
        <v>2924132.76</v>
      </c>
      <c r="AX79" s="69">
        <v>0</v>
      </c>
      <c r="AY79" s="60">
        <f t="shared" si="29"/>
        <v>0</v>
      </c>
      <c r="AZ79" s="70">
        <v>0</v>
      </c>
      <c r="BA79" s="60">
        <v>4.1929683156316538E-2</v>
      </c>
      <c r="BB79" s="69">
        <v>256190.1</v>
      </c>
      <c r="BC79" s="69">
        <v>2593379.4</v>
      </c>
      <c r="BD79" s="70">
        <v>237255</v>
      </c>
      <c r="BE79" s="70">
        <v>0</v>
      </c>
      <c r="BF79" s="70">
        <v>916570.40999999898</v>
      </c>
      <c r="BG79" s="70">
        <v>185537.21999999901</v>
      </c>
      <c r="BH79" s="70">
        <v>0</v>
      </c>
      <c r="BI79" s="70">
        <v>0</v>
      </c>
      <c r="BJ79" s="70">
        <f t="shared" si="30"/>
        <v>0</v>
      </c>
      <c r="BK79" s="70">
        <v>0</v>
      </c>
      <c r="BL79" s="59">
        <v>8844</v>
      </c>
      <c r="BM79" s="59">
        <v>1474</v>
      </c>
      <c r="BN79" s="58">
        <v>85</v>
      </c>
      <c r="BO79" s="58">
        <v>-80</v>
      </c>
      <c r="BP79" s="58">
        <v>-21</v>
      </c>
      <c r="BQ79" s="58">
        <v>-241</v>
      </c>
      <c r="BR79" s="58">
        <v>-137</v>
      </c>
      <c r="BS79" s="58">
        <v>-1006</v>
      </c>
      <c r="BT79" s="58">
        <v>0</v>
      </c>
      <c r="BU79" s="58">
        <v>-2</v>
      </c>
      <c r="BV79" s="58">
        <v>-18</v>
      </c>
      <c r="BW79" s="58">
        <v>-1359</v>
      </c>
      <c r="BX79" s="58">
        <v>-5</v>
      </c>
      <c r="BY79" s="58">
        <v>7534</v>
      </c>
      <c r="BZ79" s="58">
        <v>74</v>
      </c>
      <c r="CA79" s="58">
        <v>9</v>
      </c>
      <c r="CB79" s="58">
        <v>1017</v>
      </c>
      <c r="CC79" s="58">
        <v>88</v>
      </c>
      <c r="CD79" s="58">
        <v>209</v>
      </c>
      <c r="CE79" s="58">
        <v>23</v>
      </c>
      <c r="CF79" s="58">
        <v>22</v>
      </c>
    </row>
    <row r="80" spans="1:84" s="49" customFormat="1" ht="15.6" customHeight="1" x14ac:dyDescent="0.25">
      <c r="A80" s="41">
        <v>9</v>
      </c>
      <c r="B80" s="37" t="s">
        <v>567</v>
      </c>
      <c r="C80" s="53" t="s">
        <v>383</v>
      </c>
      <c r="D80" s="39" t="s">
        <v>291</v>
      </c>
      <c r="E80" s="39" t="s">
        <v>120</v>
      </c>
      <c r="F80" s="39" t="s">
        <v>276</v>
      </c>
      <c r="G80" s="69">
        <v>46641077.560000002</v>
      </c>
      <c r="H80" s="69">
        <v>34194.71</v>
      </c>
      <c r="I80" s="69">
        <v>1492636.9100000001</v>
      </c>
      <c r="J80" s="69">
        <v>0</v>
      </c>
      <c r="K80" s="70">
        <v>0</v>
      </c>
      <c r="L80" s="70">
        <v>48167909.18</v>
      </c>
      <c r="M80" s="70">
        <v>0</v>
      </c>
      <c r="N80" s="69">
        <v>15778987.65</v>
      </c>
      <c r="O80" s="69">
        <v>2139716.27</v>
      </c>
      <c r="P80" s="71">
        <v>11123526.58</v>
      </c>
      <c r="Q80" s="69">
        <v>0</v>
      </c>
      <c r="R80" s="69">
        <v>2004841.49</v>
      </c>
      <c r="S80" s="69">
        <v>9677037.8800000008</v>
      </c>
      <c r="T80" s="69">
        <v>2434753.59</v>
      </c>
      <c r="U80" s="69">
        <v>0</v>
      </c>
      <c r="V80" s="69">
        <v>34194.71</v>
      </c>
      <c r="W80" s="69">
        <v>1378869.59</v>
      </c>
      <c r="X80" s="70">
        <v>4052934.62</v>
      </c>
      <c r="Y80" s="70">
        <v>48624862.380000003</v>
      </c>
      <c r="Z80" s="60">
        <v>6.7448816833650782E-2</v>
      </c>
      <c r="AA80" s="70">
        <v>4045269.62</v>
      </c>
      <c r="AB80" s="70">
        <v>0</v>
      </c>
      <c r="AC80" s="70">
        <v>0</v>
      </c>
      <c r="AD80" s="70">
        <v>0</v>
      </c>
      <c r="AE80" s="70">
        <v>4069.48</v>
      </c>
      <c r="AF80" s="70">
        <f t="shared" ref="AF80:AF88" si="31">SUM(AD80:AE80)</f>
        <v>4069.48</v>
      </c>
      <c r="AG80" s="70">
        <v>1186155.21</v>
      </c>
      <c r="AH80" s="69">
        <v>122207</v>
      </c>
      <c r="AI80" s="69">
        <v>384086.6</v>
      </c>
      <c r="AJ80" s="70">
        <v>335.93</v>
      </c>
      <c r="AK80" s="69">
        <v>477174.01</v>
      </c>
      <c r="AL80" s="69">
        <v>32704.69</v>
      </c>
      <c r="AM80" s="69">
        <v>76047.77</v>
      </c>
      <c r="AN80" s="69">
        <v>18800</v>
      </c>
      <c r="AO80" s="69">
        <v>1454.6</v>
      </c>
      <c r="AP80" s="69">
        <v>50469.34</v>
      </c>
      <c r="AQ80" s="69">
        <v>117053.63</v>
      </c>
      <c r="AR80" s="69">
        <v>6700</v>
      </c>
      <c r="AS80" s="69">
        <v>3945</v>
      </c>
      <c r="AT80" s="69">
        <v>51649.34</v>
      </c>
      <c r="AU80" s="69">
        <v>78684.7</v>
      </c>
      <c r="AV80" s="69">
        <v>169595.33</v>
      </c>
      <c r="AW80" s="69">
        <v>2777063.15</v>
      </c>
      <c r="AX80" s="69">
        <v>0</v>
      </c>
      <c r="AY80" s="60">
        <f t="shared" ref="AY80:AY88" si="32">AX80/AW80</f>
        <v>0</v>
      </c>
      <c r="AZ80" s="70">
        <v>0</v>
      </c>
      <c r="BA80" s="60">
        <v>8.6731907400640254E-2</v>
      </c>
      <c r="BB80" s="69">
        <v>225719.85</v>
      </c>
      <c r="BC80" s="69">
        <v>2922472.04</v>
      </c>
      <c r="BD80" s="70">
        <v>237255</v>
      </c>
      <c r="BE80" s="70">
        <v>0</v>
      </c>
      <c r="BF80" s="70">
        <v>2447807.42</v>
      </c>
      <c r="BG80" s="70">
        <v>1753541.6325000001</v>
      </c>
      <c r="BH80" s="70">
        <v>0</v>
      </c>
      <c r="BI80" s="70">
        <v>0</v>
      </c>
      <c r="BJ80" s="70">
        <f t="shared" ref="BJ80:BJ88" si="33">SUM(BH80:BI80)</f>
        <v>0</v>
      </c>
      <c r="BK80" s="70">
        <v>0</v>
      </c>
      <c r="BL80" s="59">
        <v>3944</v>
      </c>
      <c r="BM80" s="59">
        <v>551</v>
      </c>
      <c r="BN80" s="58">
        <v>13</v>
      </c>
      <c r="BO80" s="58">
        <v>-17</v>
      </c>
      <c r="BP80" s="58">
        <v>-7</v>
      </c>
      <c r="BQ80" s="58">
        <v>-85</v>
      </c>
      <c r="BR80" s="58">
        <v>-50</v>
      </c>
      <c r="BS80" s="58">
        <v>-312</v>
      </c>
      <c r="BT80" s="58">
        <v>0</v>
      </c>
      <c r="BU80" s="58">
        <v>0</v>
      </c>
      <c r="BV80" s="58">
        <v>0</v>
      </c>
      <c r="BW80" s="58">
        <v>-756</v>
      </c>
      <c r="BX80" s="58">
        <v>-4</v>
      </c>
      <c r="BY80" s="58">
        <v>3277</v>
      </c>
      <c r="BZ80" s="58">
        <v>4</v>
      </c>
      <c r="CA80" s="58">
        <v>6</v>
      </c>
      <c r="CB80" s="58">
        <v>163</v>
      </c>
      <c r="CC80" s="58">
        <v>62</v>
      </c>
      <c r="CD80" s="58">
        <v>524</v>
      </c>
      <c r="CE80" s="58">
        <v>2</v>
      </c>
      <c r="CF80" s="58">
        <v>6</v>
      </c>
    </row>
    <row r="81" spans="1:84" s="49" customFormat="1" ht="15.6" customHeight="1" x14ac:dyDescent="0.25">
      <c r="A81" s="41">
        <v>9</v>
      </c>
      <c r="B81" s="37" t="s">
        <v>270</v>
      </c>
      <c r="C81" s="53" t="s">
        <v>153</v>
      </c>
      <c r="D81" s="39" t="s">
        <v>271</v>
      </c>
      <c r="E81" s="39" t="s">
        <v>109</v>
      </c>
      <c r="F81" s="39" t="s">
        <v>272</v>
      </c>
      <c r="G81" s="69">
        <v>23946699.41</v>
      </c>
      <c r="H81" s="69">
        <v>0</v>
      </c>
      <c r="I81" s="69">
        <v>717499.15</v>
      </c>
      <c r="J81" s="69">
        <v>0</v>
      </c>
      <c r="K81" s="70">
        <v>27365.81</v>
      </c>
      <c r="L81" s="70">
        <v>24691564.370000001</v>
      </c>
      <c r="M81" s="70">
        <v>0</v>
      </c>
      <c r="N81" s="69">
        <v>8789847.9900000002</v>
      </c>
      <c r="O81" s="69">
        <v>863475.4</v>
      </c>
      <c r="P81" s="71">
        <v>4204522.96</v>
      </c>
      <c r="Q81" s="69">
        <v>28457.279999999999</v>
      </c>
      <c r="R81" s="69">
        <v>914061.61</v>
      </c>
      <c r="S81" s="69">
        <v>4694709.3899999997</v>
      </c>
      <c r="T81" s="69">
        <v>2814387.59</v>
      </c>
      <c r="U81" s="69">
        <v>0</v>
      </c>
      <c r="V81" s="69">
        <v>0</v>
      </c>
      <c r="W81" s="69">
        <v>840062.76</v>
      </c>
      <c r="X81" s="70">
        <v>2451933.17</v>
      </c>
      <c r="Y81" s="70">
        <v>25601458.149999999</v>
      </c>
      <c r="Z81" s="60">
        <v>0.12038956186154383</v>
      </c>
      <c r="AA81" s="70">
        <v>2404920.83</v>
      </c>
      <c r="AB81" s="70">
        <v>0</v>
      </c>
      <c r="AC81" s="70">
        <v>0</v>
      </c>
      <c r="AD81" s="70">
        <v>0</v>
      </c>
      <c r="AE81" s="70">
        <v>0</v>
      </c>
      <c r="AF81" s="70">
        <f t="shared" si="31"/>
        <v>0</v>
      </c>
      <c r="AG81" s="70">
        <v>1162478.5900000001</v>
      </c>
      <c r="AH81" s="69">
        <v>90095.76</v>
      </c>
      <c r="AI81" s="69">
        <v>418081.48</v>
      </c>
      <c r="AJ81" s="70">
        <v>0</v>
      </c>
      <c r="AK81" s="69">
        <v>98052</v>
      </c>
      <c r="AL81" s="69">
        <v>3162.95</v>
      </c>
      <c r="AM81" s="69">
        <v>71919.38</v>
      </c>
      <c r="AN81" s="69">
        <v>8300</v>
      </c>
      <c r="AO81" s="69">
        <v>2325</v>
      </c>
      <c r="AP81" s="69">
        <v>0</v>
      </c>
      <c r="AQ81" s="69">
        <v>46261.4</v>
      </c>
      <c r="AR81" s="69">
        <v>1267.9000000000001</v>
      </c>
      <c r="AS81" s="69">
        <v>2409.56</v>
      </c>
      <c r="AT81" s="69">
        <v>13930.84</v>
      </c>
      <c r="AU81" s="69">
        <v>28044.82</v>
      </c>
      <c r="AV81" s="69">
        <v>97307.26</v>
      </c>
      <c r="AW81" s="69">
        <v>2043636.94</v>
      </c>
      <c r="AX81" s="69">
        <v>0</v>
      </c>
      <c r="AY81" s="60">
        <f t="shared" si="32"/>
        <v>0</v>
      </c>
      <c r="AZ81" s="70">
        <v>0</v>
      </c>
      <c r="BA81" s="60">
        <v>0.10042807106000251</v>
      </c>
      <c r="BB81" s="69">
        <v>244858.69</v>
      </c>
      <c r="BC81" s="69">
        <v>2638073.96</v>
      </c>
      <c r="BD81" s="70">
        <v>240158</v>
      </c>
      <c r="BE81" s="70">
        <v>0</v>
      </c>
      <c r="BF81" s="70">
        <v>558297.51</v>
      </c>
      <c r="BG81" s="70">
        <v>47388.274999999798</v>
      </c>
      <c r="BH81" s="70">
        <v>0</v>
      </c>
      <c r="BI81" s="70">
        <v>0</v>
      </c>
      <c r="BJ81" s="70">
        <f t="shared" si="33"/>
        <v>0</v>
      </c>
      <c r="BK81" s="70">
        <v>0</v>
      </c>
      <c r="BL81" s="59">
        <v>2534</v>
      </c>
      <c r="BM81" s="59">
        <v>410</v>
      </c>
      <c r="BN81" s="58">
        <v>21</v>
      </c>
      <c r="BO81" s="58">
        <v>-46</v>
      </c>
      <c r="BP81" s="58">
        <v>-15</v>
      </c>
      <c r="BQ81" s="58">
        <v>-47</v>
      </c>
      <c r="BR81" s="58">
        <v>-131</v>
      </c>
      <c r="BS81" s="58">
        <v>-197</v>
      </c>
      <c r="BT81" s="58">
        <v>0</v>
      </c>
      <c r="BU81" s="58">
        <v>-3</v>
      </c>
      <c r="BV81" s="58">
        <v>10</v>
      </c>
      <c r="BW81" s="58">
        <v>-370</v>
      </c>
      <c r="BX81" s="58">
        <v>0</v>
      </c>
      <c r="BY81" s="58">
        <v>2166</v>
      </c>
      <c r="BZ81" s="58">
        <v>89</v>
      </c>
      <c r="CA81" s="58">
        <v>18</v>
      </c>
      <c r="CB81" s="58">
        <v>101</v>
      </c>
      <c r="CC81" s="58">
        <v>43</v>
      </c>
      <c r="CD81" s="58">
        <v>218</v>
      </c>
      <c r="CE81" s="58">
        <v>11</v>
      </c>
      <c r="CF81" s="58">
        <v>9</v>
      </c>
    </row>
    <row r="82" spans="1:84" s="49" customFormat="1" ht="15.6" customHeight="1" x14ac:dyDescent="0.25">
      <c r="A82" s="41">
        <v>9</v>
      </c>
      <c r="B82" s="41" t="s">
        <v>273</v>
      </c>
      <c r="C82" s="56" t="s">
        <v>274</v>
      </c>
      <c r="D82" s="41" t="s">
        <v>275</v>
      </c>
      <c r="E82" s="41" t="s">
        <v>120</v>
      </c>
      <c r="F82" s="41" t="s">
        <v>276</v>
      </c>
      <c r="G82" s="69">
        <v>42341371.770000003</v>
      </c>
      <c r="H82" s="69">
        <v>2774.22</v>
      </c>
      <c r="I82" s="69">
        <v>1011998.5399999999</v>
      </c>
      <c r="J82" s="69">
        <v>0</v>
      </c>
      <c r="K82" s="70">
        <v>0</v>
      </c>
      <c r="L82" s="70">
        <v>43356144.530000001</v>
      </c>
      <c r="M82" s="70">
        <v>0</v>
      </c>
      <c r="N82" s="69">
        <v>12796747.390000001</v>
      </c>
      <c r="O82" s="69">
        <v>2350922.35</v>
      </c>
      <c r="P82" s="71">
        <v>11757825.380000001</v>
      </c>
      <c r="Q82" s="69">
        <v>11967.94</v>
      </c>
      <c r="R82" s="69">
        <v>1558938.26</v>
      </c>
      <c r="S82" s="69">
        <v>8296765.1500000004</v>
      </c>
      <c r="T82" s="69">
        <v>2398956.83</v>
      </c>
      <c r="U82" s="69">
        <v>0</v>
      </c>
      <c r="V82" s="69">
        <v>2774.22</v>
      </c>
      <c r="W82" s="69">
        <v>1040827.08</v>
      </c>
      <c r="X82" s="70">
        <v>3281366.1</v>
      </c>
      <c r="Y82" s="70">
        <v>43497090.700000003</v>
      </c>
      <c r="Z82" s="60">
        <v>3.3994528082818228E-2</v>
      </c>
      <c r="AA82" s="70">
        <v>3281366.1</v>
      </c>
      <c r="AB82" s="70">
        <v>0</v>
      </c>
      <c r="AC82" s="70">
        <v>0</v>
      </c>
      <c r="AD82" s="70">
        <v>0</v>
      </c>
      <c r="AE82" s="70">
        <v>0</v>
      </c>
      <c r="AF82" s="70">
        <f t="shared" si="31"/>
        <v>0</v>
      </c>
      <c r="AG82" s="70">
        <v>1224843.57</v>
      </c>
      <c r="AH82" s="69">
        <v>95905.98</v>
      </c>
      <c r="AI82" s="69">
        <v>266382.78000000003</v>
      </c>
      <c r="AJ82" s="70">
        <v>0</v>
      </c>
      <c r="AK82" s="69">
        <v>174037.78</v>
      </c>
      <c r="AL82" s="69">
        <v>18305.38</v>
      </c>
      <c r="AM82" s="69">
        <v>119570.22</v>
      </c>
      <c r="AN82" s="69">
        <v>12300</v>
      </c>
      <c r="AO82" s="69">
        <v>12903</v>
      </c>
      <c r="AP82" s="69">
        <v>12940.65</v>
      </c>
      <c r="AQ82" s="69">
        <v>29536.16</v>
      </c>
      <c r="AR82" s="69">
        <v>2920</v>
      </c>
      <c r="AS82" s="69">
        <v>2565</v>
      </c>
      <c r="AT82" s="69">
        <v>29612</v>
      </c>
      <c r="AU82" s="69">
        <v>53279.08</v>
      </c>
      <c r="AV82" s="69">
        <v>82280.13</v>
      </c>
      <c r="AW82" s="69">
        <v>2137381.73</v>
      </c>
      <c r="AX82" s="69">
        <v>0</v>
      </c>
      <c r="AY82" s="60">
        <f t="shared" si="32"/>
        <v>0</v>
      </c>
      <c r="AZ82" s="70">
        <v>0</v>
      </c>
      <c r="BA82" s="60">
        <v>7.7497869408306136E-2</v>
      </c>
      <c r="BB82" s="69">
        <v>231674.48</v>
      </c>
      <c r="BC82" s="69">
        <v>1207794.78</v>
      </c>
      <c r="BD82" s="70">
        <v>240158</v>
      </c>
      <c r="BE82" s="70">
        <v>0</v>
      </c>
      <c r="BF82" s="70">
        <v>2376119.92</v>
      </c>
      <c r="BG82" s="70">
        <v>1841774.4875</v>
      </c>
      <c r="BH82" s="70">
        <v>0</v>
      </c>
      <c r="BI82" s="70">
        <v>0</v>
      </c>
      <c r="BJ82" s="70">
        <f t="shared" si="33"/>
        <v>0</v>
      </c>
      <c r="BK82" s="70">
        <v>0</v>
      </c>
      <c r="BL82" s="59">
        <v>3759</v>
      </c>
      <c r="BM82" s="59">
        <v>555</v>
      </c>
      <c r="BN82" s="58">
        <v>9</v>
      </c>
      <c r="BO82" s="58">
        <v>-4</v>
      </c>
      <c r="BP82" s="58">
        <v>-17</v>
      </c>
      <c r="BQ82" s="58">
        <v>-63</v>
      </c>
      <c r="BR82" s="58">
        <v>-55</v>
      </c>
      <c r="BS82" s="58">
        <v>-300</v>
      </c>
      <c r="BT82" s="58">
        <v>0</v>
      </c>
      <c r="BU82" s="58">
        <v>0</v>
      </c>
      <c r="BV82" s="58">
        <v>9</v>
      </c>
      <c r="BW82" s="58">
        <v>-720</v>
      </c>
      <c r="BX82" s="58">
        <v>-1</v>
      </c>
      <c r="BY82" s="58">
        <v>3172</v>
      </c>
      <c r="BZ82" s="58">
        <v>15</v>
      </c>
      <c r="CA82" s="58">
        <v>16</v>
      </c>
      <c r="CB82" s="58">
        <v>142</v>
      </c>
      <c r="CC82" s="58">
        <v>60</v>
      </c>
      <c r="CD82" s="58">
        <v>512</v>
      </c>
      <c r="CE82" s="58">
        <v>3</v>
      </c>
      <c r="CF82" s="58">
        <v>0</v>
      </c>
    </row>
    <row r="83" spans="1:84" s="49" customFormat="1" ht="15.6" customHeight="1" x14ac:dyDescent="0.25">
      <c r="A83" s="41">
        <v>9</v>
      </c>
      <c r="B83" s="37" t="s">
        <v>277</v>
      </c>
      <c r="C83" s="53" t="s">
        <v>278</v>
      </c>
      <c r="D83" s="39" t="s">
        <v>279</v>
      </c>
      <c r="E83" s="39" t="s">
        <v>109</v>
      </c>
      <c r="F83" s="39" t="s">
        <v>272</v>
      </c>
      <c r="G83" s="69">
        <v>39491540.149999999</v>
      </c>
      <c r="H83" s="69">
        <v>0</v>
      </c>
      <c r="I83" s="69">
        <v>709021.73</v>
      </c>
      <c r="J83" s="69">
        <v>0</v>
      </c>
      <c r="K83" s="70">
        <v>0</v>
      </c>
      <c r="L83" s="70">
        <v>40200561.880000003</v>
      </c>
      <c r="M83" s="70">
        <v>0</v>
      </c>
      <c r="N83" s="69">
        <v>13234093</v>
      </c>
      <c r="O83" s="69">
        <v>1490299.67</v>
      </c>
      <c r="P83" s="71">
        <v>5652419.3099999996</v>
      </c>
      <c r="Q83" s="69">
        <v>3092.73</v>
      </c>
      <c r="R83" s="69">
        <v>1799899.1</v>
      </c>
      <c r="S83" s="69">
        <v>9926409.7400000002</v>
      </c>
      <c r="T83" s="69">
        <v>5346015.4800000004</v>
      </c>
      <c r="U83" s="69">
        <v>0</v>
      </c>
      <c r="V83" s="69">
        <v>0</v>
      </c>
      <c r="W83" s="69">
        <v>1096817.3400000001</v>
      </c>
      <c r="X83" s="70">
        <v>2761334.7</v>
      </c>
      <c r="Y83" s="70">
        <v>41310381.07</v>
      </c>
      <c r="Z83" s="60">
        <v>0.11471289858012768</v>
      </c>
      <c r="AA83" s="70">
        <v>2760914.7</v>
      </c>
      <c r="AB83" s="70">
        <v>0</v>
      </c>
      <c r="AC83" s="70">
        <v>0</v>
      </c>
      <c r="AD83" s="70">
        <v>0</v>
      </c>
      <c r="AE83" s="70">
        <v>521.20000000000005</v>
      </c>
      <c r="AF83" s="70">
        <f t="shared" si="31"/>
        <v>521.20000000000005</v>
      </c>
      <c r="AG83" s="70">
        <v>1408590.14</v>
      </c>
      <c r="AH83" s="69">
        <v>108281.71</v>
      </c>
      <c r="AI83" s="69">
        <v>469147.3</v>
      </c>
      <c r="AJ83" s="70">
        <v>0</v>
      </c>
      <c r="AK83" s="69">
        <v>226267.14</v>
      </c>
      <c r="AL83" s="69">
        <v>5862.34</v>
      </c>
      <c r="AM83" s="69">
        <v>104133.49</v>
      </c>
      <c r="AN83" s="69">
        <v>12125</v>
      </c>
      <c r="AO83" s="69">
        <v>750</v>
      </c>
      <c r="AP83" s="69">
        <v>0</v>
      </c>
      <c r="AQ83" s="69">
        <v>40815.770000000004</v>
      </c>
      <c r="AR83" s="69">
        <v>19451.57</v>
      </c>
      <c r="AS83" s="69">
        <v>0</v>
      </c>
      <c r="AT83" s="69">
        <v>53995.21</v>
      </c>
      <c r="AU83" s="69">
        <v>37319.89</v>
      </c>
      <c r="AV83" s="69">
        <v>86606.75</v>
      </c>
      <c r="AW83" s="69">
        <v>2573346.31</v>
      </c>
      <c r="AX83" s="69">
        <v>0</v>
      </c>
      <c r="AY83" s="60">
        <f t="shared" si="32"/>
        <v>0</v>
      </c>
      <c r="AZ83" s="70">
        <v>0</v>
      </c>
      <c r="BA83" s="60">
        <v>6.9911547878691693E-2</v>
      </c>
      <c r="BB83" s="69">
        <v>620201.62</v>
      </c>
      <c r="BC83" s="69">
        <v>3909987.42</v>
      </c>
      <c r="BD83" s="70">
        <v>240158</v>
      </c>
      <c r="BE83" s="70">
        <v>0</v>
      </c>
      <c r="BF83" s="70">
        <v>1161606.6499999999</v>
      </c>
      <c r="BG83" s="70">
        <v>518270.072500001</v>
      </c>
      <c r="BH83" s="70">
        <v>0</v>
      </c>
      <c r="BI83" s="70">
        <v>0</v>
      </c>
      <c r="BJ83" s="70">
        <f t="shared" si="33"/>
        <v>0</v>
      </c>
      <c r="BK83" s="70">
        <v>0</v>
      </c>
      <c r="BL83" s="59">
        <v>3786</v>
      </c>
      <c r="BM83" s="59">
        <v>703</v>
      </c>
      <c r="BN83" s="58">
        <v>18</v>
      </c>
      <c r="BO83" s="58">
        <v>-30</v>
      </c>
      <c r="BP83" s="58">
        <v>-12</v>
      </c>
      <c r="BQ83" s="58">
        <v>-39</v>
      </c>
      <c r="BR83" s="58">
        <v>-183</v>
      </c>
      <c r="BS83" s="58">
        <v>-335</v>
      </c>
      <c r="BT83" s="58">
        <v>17</v>
      </c>
      <c r="BU83" s="58">
        <v>-2</v>
      </c>
      <c r="BV83" s="58">
        <v>-3</v>
      </c>
      <c r="BW83" s="58">
        <v>-476</v>
      </c>
      <c r="BX83" s="58">
        <v>-5</v>
      </c>
      <c r="BY83" s="58">
        <v>3439</v>
      </c>
      <c r="BZ83" s="58">
        <v>53</v>
      </c>
      <c r="CA83" s="58">
        <v>135</v>
      </c>
      <c r="CB83" s="58">
        <v>210</v>
      </c>
      <c r="CC83" s="58">
        <v>43</v>
      </c>
      <c r="CD83" s="58">
        <v>184</v>
      </c>
      <c r="CE83" s="58">
        <v>44</v>
      </c>
      <c r="CF83" s="58">
        <v>0</v>
      </c>
    </row>
    <row r="84" spans="1:84" s="49" customFormat="1" ht="15.6" customHeight="1" x14ac:dyDescent="0.25">
      <c r="A84" s="41">
        <v>9</v>
      </c>
      <c r="B84" s="41" t="s">
        <v>280</v>
      </c>
      <c r="C84" s="56" t="s">
        <v>281</v>
      </c>
      <c r="D84" s="41" t="s">
        <v>282</v>
      </c>
      <c r="E84" s="41" t="s">
        <v>120</v>
      </c>
      <c r="F84" s="41" t="s">
        <v>276</v>
      </c>
      <c r="G84" s="69">
        <v>45017096.909999996</v>
      </c>
      <c r="H84" s="69">
        <v>0</v>
      </c>
      <c r="I84" s="69">
        <v>1001864.79</v>
      </c>
      <c r="J84" s="69">
        <v>0</v>
      </c>
      <c r="K84" s="70">
        <v>0</v>
      </c>
      <c r="L84" s="70">
        <v>46018961.700000003</v>
      </c>
      <c r="M84" s="70">
        <v>0</v>
      </c>
      <c r="N84" s="69">
        <v>15465921.92</v>
      </c>
      <c r="O84" s="69">
        <v>1715672.99</v>
      </c>
      <c r="P84" s="71">
        <v>10939058.119999999</v>
      </c>
      <c r="Q84" s="69">
        <v>0</v>
      </c>
      <c r="R84" s="69">
        <v>1527850.73</v>
      </c>
      <c r="S84" s="69">
        <v>10423246.689999999</v>
      </c>
      <c r="T84" s="69">
        <v>2375872.4500000002</v>
      </c>
      <c r="U84" s="69">
        <v>0</v>
      </c>
      <c r="V84" s="69">
        <v>0</v>
      </c>
      <c r="W84" s="69">
        <v>1088443.1399999999</v>
      </c>
      <c r="X84" s="70">
        <v>3423563.57</v>
      </c>
      <c r="Y84" s="70">
        <v>46959629.609999999</v>
      </c>
      <c r="Z84" s="60">
        <v>0.10712653282910221</v>
      </c>
      <c r="AA84" s="70">
        <v>3290179.27</v>
      </c>
      <c r="AB84" s="70">
        <v>0</v>
      </c>
      <c r="AC84" s="70">
        <v>0</v>
      </c>
      <c r="AD84" s="70">
        <v>0</v>
      </c>
      <c r="AE84" s="70">
        <v>0</v>
      </c>
      <c r="AF84" s="70">
        <f t="shared" si="31"/>
        <v>0</v>
      </c>
      <c r="AG84" s="70">
        <v>1202123.8999999999</v>
      </c>
      <c r="AH84" s="69">
        <v>93087.8</v>
      </c>
      <c r="AI84" s="69">
        <v>354485</v>
      </c>
      <c r="AJ84" s="70">
        <v>0</v>
      </c>
      <c r="AK84" s="69">
        <v>238436.63</v>
      </c>
      <c r="AL84" s="69">
        <v>21600.720000000001</v>
      </c>
      <c r="AM84" s="69">
        <v>97541.05</v>
      </c>
      <c r="AN84" s="69">
        <v>12300</v>
      </c>
      <c r="AO84" s="69">
        <v>1578.75</v>
      </c>
      <c r="AP84" s="69">
        <v>59998.39</v>
      </c>
      <c r="AQ84" s="69">
        <v>94293.86</v>
      </c>
      <c r="AR84" s="69">
        <v>16024.95</v>
      </c>
      <c r="AS84" s="69">
        <v>10000</v>
      </c>
      <c r="AT84" s="69">
        <v>96222.2</v>
      </c>
      <c r="AU84" s="69">
        <v>63032.07</v>
      </c>
      <c r="AV84" s="69">
        <v>73505.11</v>
      </c>
      <c r="AW84" s="69">
        <v>2434230.4300000002</v>
      </c>
      <c r="AX84" s="69">
        <v>0</v>
      </c>
      <c r="AY84" s="60">
        <f t="shared" si="32"/>
        <v>0</v>
      </c>
      <c r="AZ84" s="70">
        <v>0</v>
      </c>
      <c r="BA84" s="60">
        <v>7.30873267233971E-2</v>
      </c>
      <c r="BB84" s="69">
        <v>360648.31</v>
      </c>
      <c r="BC84" s="69">
        <v>4461877.2</v>
      </c>
      <c r="BD84" s="70">
        <v>237255</v>
      </c>
      <c r="BE84" s="70">
        <v>0</v>
      </c>
      <c r="BF84" s="70">
        <v>2234782.66</v>
      </c>
      <c r="BG84" s="70">
        <v>1626225.0525</v>
      </c>
      <c r="BH84" s="70">
        <v>0</v>
      </c>
      <c r="BI84" s="70">
        <v>0</v>
      </c>
      <c r="BJ84" s="70">
        <f t="shared" si="33"/>
        <v>0</v>
      </c>
      <c r="BK84" s="70">
        <v>0</v>
      </c>
      <c r="BL84" s="59">
        <v>3907</v>
      </c>
      <c r="BM84" s="59">
        <v>536</v>
      </c>
      <c r="BN84" s="58">
        <v>0</v>
      </c>
      <c r="BO84" s="58">
        <v>0</v>
      </c>
      <c r="BP84" s="58">
        <v>-10</v>
      </c>
      <c r="BQ84" s="58">
        <v>-83</v>
      </c>
      <c r="BR84" s="58">
        <v>-77</v>
      </c>
      <c r="BS84" s="58">
        <v>-285</v>
      </c>
      <c r="BT84" s="58">
        <v>0</v>
      </c>
      <c r="BU84" s="58">
        <v>0</v>
      </c>
      <c r="BV84" s="58">
        <v>0</v>
      </c>
      <c r="BW84" s="58">
        <v>-743</v>
      </c>
      <c r="BX84" s="58">
        <v>-4</v>
      </c>
      <c r="BY84" s="58">
        <v>3241</v>
      </c>
      <c r="BZ84" s="58">
        <v>15</v>
      </c>
      <c r="CA84" s="58">
        <v>95</v>
      </c>
      <c r="CB84" s="58">
        <v>162</v>
      </c>
      <c r="CC84" s="58">
        <v>62</v>
      </c>
      <c r="CD84" s="58">
        <v>505</v>
      </c>
      <c r="CE84" s="58">
        <v>2</v>
      </c>
      <c r="CF84" s="58">
        <v>12</v>
      </c>
    </row>
    <row r="85" spans="1:84" s="49" customFormat="1" ht="15.6" customHeight="1" x14ac:dyDescent="0.25">
      <c r="A85" s="41">
        <v>9</v>
      </c>
      <c r="B85" s="41" t="s">
        <v>283</v>
      </c>
      <c r="C85" s="56" t="s">
        <v>284</v>
      </c>
      <c r="D85" s="41" t="s">
        <v>285</v>
      </c>
      <c r="E85" s="41" t="s">
        <v>115</v>
      </c>
      <c r="F85" s="41" t="s">
        <v>272</v>
      </c>
      <c r="G85" s="69">
        <v>18625903.710000001</v>
      </c>
      <c r="H85" s="69">
        <v>0</v>
      </c>
      <c r="I85" s="69">
        <v>252429.25</v>
      </c>
      <c r="J85" s="69">
        <v>0</v>
      </c>
      <c r="K85" s="70">
        <v>0</v>
      </c>
      <c r="L85" s="70">
        <v>18878332.960000001</v>
      </c>
      <c r="M85" s="70">
        <v>0</v>
      </c>
      <c r="N85" s="69">
        <v>5745479.8700000001</v>
      </c>
      <c r="O85" s="69">
        <v>898276.58</v>
      </c>
      <c r="P85" s="71">
        <v>3001881.47</v>
      </c>
      <c r="Q85" s="69">
        <v>14811.36</v>
      </c>
      <c r="R85" s="69">
        <v>1028063.77</v>
      </c>
      <c r="S85" s="69">
        <v>4838919.03</v>
      </c>
      <c r="T85" s="69">
        <v>1566638.1</v>
      </c>
      <c r="U85" s="69">
        <v>0</v>
      </c>
      <c r="V85" s="69">
        <v>0</v>
      </c>
      <c r="W85" s="69">
        <v>724101.99</v>
      </c>
      <c r="X85" s="70">
        <v>1518194.89</v>
      </c>
      <c r="Y85" s="70">
        <v>19336367.059999999</v>
      </c>
      <c r="Z85" s="60">
        <v>0.1127747680168803</v>
      </c>
      <c r="AA85" s="70">
        <v>1471391.95</v>
      </c>
      <c r="AB85" s="70">
        <v>0</v>
      </c>
      <c r="AC85" s="70">
        <v>0</v>
      </c>
      <c r="AD85" s="70">
        <v>0</v>
      </c>
      <c r="AE85" s="70">
        <v>0</v>
      </c>
      <c r="AF85" s="70">
        <f t="shared" si="31"/>
        <v>0</v>
      </c>
      <c r="AG85" s="70">
        <v>859820.53</v>
      </c>
      <c r="AH85" s="69">
        <v>71368.83</v>
      </c>
      <c r="AI85" s="69">
        <v>192927.88</v>
      </c>
      <c r="AJ85" s="70">
        <v>0</v>
      </c>
      <c r="AK85" s="69">
        <v>74086.83</v>
      </c>
      <c r="AL85" s="69">
        <v>1933.04</v>
      </c>
      <c r="AM85" s="69">
        <v>48380.12</v>
      </c>
      <c r="AN85" s="69">
        <v>8300</v>
      </c>
      <c r="AO85" s="69">
        <v>2612.5</v>
      </c>
      <c r="AP85" s="69">
        <v>0</v>
      </c>
      <c r="AQ85" s="69">
        <v>27551.65</v>
      </c>
      <c r="AR85" s="69">
        <v>594</v>
      </c>
      <c r="AS85" s="69">
        <v>0</v>
      </c>
      <c r="AT85" s="69">
        <v>0</v>
      </c>
      <c r="AU85" s="69">
        <v>17649.77</v>
      </c>
      <c r="AV85" s="69">
        <v>38736.26</v>
      </c>
      <c r="AW85" s="69">
        <v>1343961.41</v>
      </c>
      <c r="AX85" s="69">
        <v>0</v>
      </c>
      <c r="AY85" s="60">
        <f t="shared" si="32"/>
        <v>0</v>
      </c>
      <c r="AZ85" s="70">
        <v>0</v>
      </c>
      <c r="BA85" s="60">
        <v>7.8997077022900597E-2</v>
      </c>
      <c r="BB85" s="69">
        <v>98983.6</v>
      </c>
      <c r="BC85" s="69">
        <v>2001548.37</v>
      </c>
      <c r="BD85" s="70">
        <v>240158</v>
      </c>
      <c r="BE85" s="70">
        <v>0</v>
      </c>
      <c r="BF85" s="70">
        <v>601642.09999999905</v>
      </c>
      <c r="BG85" s="70">
        <v>265651.74749999901</v>
      </c>
      <c r="BH85" s="70">
        <v>0</v>
      </c>
      <c r="BI85" s="70">
        <v>0</v>
      </c>
      <c r="BJ85" s="70">
        <f t="shared" si="33"/>
        <v>0</v>
      </c>
      <c r="BK85" s="70">
        <v>0</v>
      </c>
      <c r="BL85" s="59">
        <v>1588</v>
      </c>
      <c r="BM85" s="59">
        <v>248</v>
      </c>
      <c r="BN85" s="58">
        <v>0</v>
      </c>
      <c r="BO85" s="58">
        <v>0</v>
      </c>
      <c r="BP85" s="58">
        <v>-4</v>
      </c>
      <c r="BQ85" s="58">
        <v>-34</v>
      </c>
      <c r="BR85" s="58">
        <v>-52</v>
      </c>
      <c r="BS85" s="58">
        <v>-156</v>
      </c>
      <c r="BT85" s="58">
        <v>0</v>
      </c>
      <c r="BU85" s="58">
        <v>0</v>
      </c>
      <c r="BV85" s="58">
        <v>9</v>
      </c>
      <c r="BW85" s="58">
        <v>-340</v>
      </c>
      <c r="BX85" s="58">
        <v>-3</v>
      </c>
      <c r="BY85" s="58">
        <v>1256</v>
      </c>
      <c r="BZ85" s="58">
        <v>3</v>
      </c>
      <c r="CA85" s="58">
        <v>6</v>
      </c>
      <c r="CB85" s="58">
        <v>110</v>
      </c>
      <c r="CC85" s="58">
        <v>24</v>
      </c>
      <c r="CD85" s="58">
        <v>163</v>
      </c>
      <c r="CE85" s="58">
        <v>41</v>
      </c>
      <c r="CF85" s="58">
        <v>2</v>
      </c>
    </row>
    <row r="86" spans="1:84" s="49" customFormat="1" ht="15.6" customHeight="1" x14ac:dyDescent="0.25">
      <c r="A86" s="41">
        <v>9</v>
      </c>
      <c r="B86" s="41" t="s">
        <v>286</v>
      </c>
      <c r="C86" s="56" t="s">
        <v>111</v>
      </c>
      <c r="D86" s="41" t="s">
        <v>287</v>
      </c>
      <c r="E86" s="41" t="s">
        <v>104</v>
      </c>
      <c r="F86" s="41" t="s">
        <v>276</v>
      </c>
      <c r="G86" s="69">
        <v>11913589.07</v>
      </c>
      <c r="H86" s="69">
        <v>0</v>
      </c>
      <c r="I86" s="69">
        <v>202282.48</v>
      </c>
      <c r="J86" s="69">
        <v>0</v>
      </c>
      <c r="K86" s="70">
        <v>0</v>
      </c>
      <c r="L86" s="70">
        <v>12115871.550000001</v>
      </c>
      <c r="M86" s="70">
        <v>0</v>
      </c>
      <c r="N86" s="69">
        <v>191736.23</v>
      </c>
      <c r="O86" s="69">
        <v>477041.03</v>
      </c>
      <c r="P86" s="71">
        <v>4485303</v>
      </c>
      <c r="Q86" s="69">
        <v>11285.09</v>
      </c>
      <c r="R86" s="69">
        <v>497399.13</v>
      </c>
      <c r="S86" s="69">
        <v>4227807.3099999996</v>
      </c>
      <c r="T86" s="69">
        <v>827434.01</v>
      </c>
      <c r="U86" s="69">
        <v>0</v>
      </c>
      <c r="V86" s="69">
        <v>0</v>
      </c>
      <c r="W86" s="69">
        <v>215448.74</v>
      </c>
      <c r="X86" s="70">
        <v>1191365.8799999999</v>
      </c>
      <c r="Y86" s="70">
        <v>12124820.42</v>
      </c>
      <c r="Z86" s="60">
        <v>2.1323579192412335E-2</v>
      </c>
      <c r="AA86" s="70">
        <v>1191365.8799999999</v>
      </c>
      <c r="AB86" s="70">
        <v>0</v>
      </c>
      <c r="AC86" s="70">
        <v>0</v>
      </c>
      <c r="AD86" s="70">
        <v>0</v>
      </c>
      <c r="AE86" s="70">
        <v>0</v>
      </c>
      <c r="AF86" s="70">
        <f t="shared" si="31"/>
        <v>0</v>
      </c>
      <c r="AG86" s="70">
        <v>593892.93000000005</v>
      </c>
      <c r="AH86" s="69">
        <v>47998.84</v>
      </c>
      <c r="AI86" s="69">
        <v>96509.59</v>
      </c>
      <c r="AJ86" s="70">
        <v>0</v>
      </c>
      <c r="AK86" s="69">
        <v>66831.38</v>
      </c>
      <c r="AL86" s="69">
        <v>4985.1099999999997</v>
      </c>
      <c r="AM86" s="69">
        <v>42452.83</v>
      </c>
      <c r="AN86" s="69">
        <v>12300</v>
      </c>
      <c r="AO86" s="69">
        <v>0</v>
      </c>
      <c r="AP86" s="69">
        <v>0</v>
      </c>
      <c r="AQ86" s="69">
        <v>28222.190000000002</v>
      </c>
      <c r="AR86" s="69">
        <v>3109.64</v>
      </c>
      <c r="AS86" s="69">
        <v>0</v>
      </c>
      <c r="AT86" s="69">
        <v>1909.05</v>
      </c>
      <c r="AU86" s="69">
        <v>12000</v>
      </c>
      <c r="AV86" s="69">
        <v>28951</v>
      </c>
      <c r="AW86" s="69">
        <v>939162.56</v>
      </c>
      <c r="AX86" s="69">
        <v>0</v>
      </c>
      <c r="AY86" s="60">
        <f t="shared" si="32"/>
        <v>0</v>
      </c>
      <c r="AZ86" s="70">
        <v>0</v>
      </c>
      <c r="BA86" s="60">
        <v>0.10000058529801212</v>
      </c>
      <c r="BB86" s="69">
        <v>119915.85</v>
      </c>
      <c r="BC86" s="69">
        <v>134124.51</v>
      </c>
      <c r="BD86" s="70">
        <v>240158</v>
      </c>
      <c r="BE86" s="70">
        <v>8.7311491370201098E-11</v>
      </c>
      <c r="BF86" s="70">
        <v>292667.26</v>
      </c>
      <c r="BG86" s="70">
        <v>57876.620000000301</v>
      </c>
      <c r="BH86" s="70">
        <v>0</v>
      </c>
      <c r="BI86" s="70">
        <v>0</v>
      </c>
      <c r="BJ86" s="70">
        <f t="shared" si="33"/>
        <v>0</v>
      </c>
      <c r="BK86" s="70">
        <v>0</v>
      </c>
      <c r="BL86" s="59">
        <v>1585</v>
      </c>
      <c r="BM86" s="59">
        <v>216</v>
      </c>
      <c r="BN86" s="58">
        <v>0</v>
      </c>
      <c r="BO86" s="58">
        <v>0</v>
      </c>
      <c r="BP86" s="58">
        <v>-2</v>
      </c>
      <c r="BQ86" s="58">
        <v>-40</v>
      </c>
      <c r="BR86" s="58">
        <v>-21</v>
      </c>
      <c r="BS86" s="58">
        <v>-109</v>
      </c>
      <c r="BT86" s="58">
        <v>0</v>
      </c>
      <c r="BU86" s="58">
        <v>0</v>
      </c>
      <c r="BV86" s="58">
        <v>0</v>
      </c>
      <c r="BW86" s="58">
        <v>-273</v>
      </c>
      <c r="BX86" s="58">
        <v>0</v>
      </c>
      <c r="BY86" s="58">
        <v>1356</v>
      </c>
      <c r="BZ86" s="58">
        <v>3</v>
      </c>
      <c r="CA86" s="58">
        <v>1</v>
      </c>
      <c r="CB86" s="58">
        <v>86</v>
      </c>
      <c r="CC86" s="58">
        <v>34</v>
      </c>
      <c r="CD86" s="58">
        <v>146</v>
      </c>
      <c r="CE86" s="58">
        <v>3</v>
      </c>
      <c r="CF86" s="58">
        <v>0</v>
      </c>
    </row>
    <row r="87" spans="1:84" s="49" customFormat="1" ht="15.6" customHeight="1" x14ac:dyDescent="0.25">
      <c r="A87" s="41">
        <v>9</v>
      </c>
      <c r="B87" s="37" t="s">
        <v>534</v>
      </c>
      <c r="C87" s="53" t="s">
        <v>536</v>
      </c>
      <c r="D87" s="39" t="s">
        <v>300</v>
      </c>
      <c r="E87" s="39" t="s">
        <v>104</v>
      </c>
      <c r="F87" s="39" t="s">
        <v>276</v>
      </c>
      <c r="G87" s="69">
        <v>41352044.829999998</v>
      </c>
      <c r="H87" s="69">
        <v>1171725.3999999999</v>
      </c>
      <c r="I87" s="69">
        <v>0</v>
      </c>
      <c r="J87" s="69">
        <v>0</v>
      </c>
      <c r="K87" s="70">
        <v>0</v>
      </c>
      <c r="L87" s="70">
        <v>42523770.229999997</v>
      </c>
      <c r="M87" s="70">
        <v>0</v>
      </c>
      <c r="N87" s="69">
        <v>11013080.359999999</v>
      </c>
      <c r="O87" s="69">
        <v>2572565.19</v>
      </c>
      <c r="P87" s="71">
        <v>10783714.640000001</v>
      </c>
      <c r="Q87" s="69">
        <v>2348.87</v>
      </c>
      <c r="R87" s="69">
        <v>1846827.6</v>
      </c>
      <c r="S87" s="69">
        <v>10615330.210000001</v>
      </c>
      <c r="T87" s="69">
        <v>1851964.19</v>
      </c>
      <c r="U87" s="69">
        <v>0</v>
      </c>
      <c r="V87" s="69">
        <v>0</v>
      </c>
      <c r="W87" s="69">
        <v>1406178.68</v>
      </c>
      <c r="X87" s="70">
        <v>2692345.24</v>
      </c>
      <c r="Y87" s="70">
        <v>42784354.979999997</v>
      </c>
      <c r="Z87" s="60">
        <v>2.1569131924076505E-2</v>
      </c>
      <c r="AA87" s="70">
        <v>2691165.99</v>
      </c>
      <c r="AB87" s="70">
        <v>0</v>
      </c>
      <c r="AC87" s="70">
        <v>0</v>
      </c>
      <c r="AD87" s="70">
        <v>0</v>
      </c>
      <c r="AE87" s="70">
        <v>0</v>
      </c>
      <c r="AF87" s="70">
        <f t="shared" si="31"/>
        <v>0</v>
      </c>
      <c r="AG87" s="70">
        <v>975479.17</v>
      </c>
      <c r="AH87" s="69">
        <v>74795.42</v>
      </c>
      <c r="AI87" s="69">
        <v>209622.36</v>
      </c>
      <c r="AJ87" s="70">
        <v>0</v>
      </c>
      <c r="AK87" s="69">
        <v>233523.24</v>
      </c>
      <c r="AL87" s="69">
        <v>11986.55</v>
      </c>
      <c r="AM87" s="69">
        <v>110535.8</v>
      </c>
      <c r="AN87" s="69">
        <v>12300</v>
      </c>
      <c r="AO87" s="69">
        <v>0</v>
      </c>
      <c r="AP87" s="69">
        <v>1929.32</v>
      </c>
      <c r="AQ87" s="69">
        <v>36939.99</v>
      </c>
      <c r="AR87" s="69">
        <v>9295</v>
      </c>
      <c r="AS87" s="69">
        <v>1785</v>
      </c>
      <c r="AT87" s="69">
        <v>9179.19</v>
      </c>
      <c r="AU87" s="69">
        <v>72698.06</v>
      </c>
      <c r="AV87" s="69">
        <v>50965</v>
      </c>
      <c r="AW87" s="69">
        <v>1811034.1</v>
      </c>
      <c r="AX87" s="69">
        <v>0</v>
      </c>
      <c r="AY87" s="60">
        <f t="shared" si="32"/>
        <v>0</v>
      </c>
      <c r="AZ87" s="70">
        <v>0</v>
      </c>
      <c r="BA87" s="60">
        <v>6.5079393318117573E-2</v>
      </c>
      <c r="BB87" s="69">
        <v>395977.16</v>
      </c>
      <c r="BC87" s="69">
        <v>521223.65</v>
      </c>
      <c r="BD87" s="70">
        <v>237255</v>
      </c>
      <c r="BE87" s="70">
        <v>2.91038304567337E-11</v>
      </c>
      <c r="BF87" s="70">
        <v>2074746.23</v>
      </c>
      <c r="BG87" s="70">
        <v>1621987.7050000001</v>
      </c>
      <c r="BH87" s="70">
        <v>0</v>
      </c>
      <c r="BI87" s="70">
        <v>0</v>
      </c>
      <c r="BJ87" s="70">
        <f t="shared" si="33"/>
        <v>0</v>
      </c>
      <c r="BK87" s="70">
        <v>0</v>
      </c>
      <c r="BL87" s="59">
        <v>3847</v>
      </c>
      <c r="BM87" s="59">
        <v>752</v>
      </c>
      <c r="BN87" s="58">
        <v>101</v>
      </c>
      <c r="BO87" s="58">
        <v>-4</v>
      </c>
      <c r="BP87" s="58">
        <v>-24</v>
      </c>
      <c r="BQ87" s="58">
        <v>-132</v>
      </c>
      <c r="BR87" s="58">
        <v>-169</v>
      </c>
      <c r="BS87" s="58">
        <v>-438</v>
      </c>
      <c r="BT87" s="58">
        <v>0</v>
      </c>
      <c r="BU87" s="58">
        <v>0</v>
      </c>
      <c r="BV87" s="58">
        <v>0</v>
      </c>
      <c r="BW87" s="58">
        <v>-592</v>
      </c>
      <c r="BX87" s="58">
        <v>-2</v>
      </c>
      <c r="BY87" s="58">
        <v>3339</v>
      </c>
      <c r="BZ87" s="58">
        <v>52</v>
      </c>
      <c r="CA87" s="58">
        <v>236</v>
      </c>
      <c r="CB87" s="58">
        <v>265</v>
      </c>
      <c r="CC87" s="58">
        <v>48</v>
      </c>
      <c r="CD87" s="58">
        <v>203</v>
      </c>
      <c r="CE87" s="58">
        <v>65</v>
      </c>
      <c r="CF87" s="58">
        <v>3</v>
      </c>
    </row>
    <row r="88" spans="1:84" s="49" customFormat="1" ht="15.6" customHeight="1" x14ac:dyDescent="0.25">
      <c r="A88" s="41">
        <v>9</v>
      </c>
      <c r="B88" s="41" t="s">
        <v>561</v>
      </c>
      <c r="C88" s="56" t="s">
        <v>89</v>
      </c>
      <c r="D88" s="41" t="s">
        <v>288</v>
      </c>
      <c r="E88" s="41" t="s">
        <v>120</v>
      </c>
      <c r="F88" s="41" t="s">
        <v>276</v>
      </c>
      <c r="G88" s="69">
        <v>37715788.920000002</v>
      </c>
      <c r="H88" s="69">
        <v>0</v>
      </c>
      <c r="I88" s="69">
        <v>1039122.94</v>
      </c>
      <c r="J88" s="69">
        <v>0</v>
      </c>
      <c r="K88" s="70">
        <v>0</v>
      </c>
      <c r="L88" s="70">
        <v>38754911.859999999</v>
      </c>
      <c r="M88" s="70">
        <v>0</v>
      </c>
      <c r="N88" s="69">
        <v>11139199.560000001</v>
      </c>
      <c r="O88" s="69">
        <v>1641855.49</v>
      </c>
      <c r="P88" s="71">
        <v>11114554.380000001</v>
      </c>
      <c r="Q88" s="69">
        <v>32373.16</v>
      </c>
      <c r="R88" s="69">
        <v>1387491.85</v>
      </c>
      <c r="S88" s="69">
        <v>7315338.0599999996</v>
      </c>
      <c r="T88" s="69">
        <v>2230877.6800000002</v>
      </c>
      <c r="U88" s="69">
        <v>0</v>
      </c>
      <c r="V88" s="69">
        <v>0</v>
      </c>
      <c r="W88" s="69">
        <v>1486139.8</v>
      </c>
      <c r="X88" s="70">
        <v>2939047.84</v>
      </c>
      <c r="Y88" s="70">
        <v>39286877.82</v>
      </c>
      <c r="Z88" s="60">
        <v>0.12341025929148217</v>
      </c>
      <c r="AA88" s="70">
        <v>2939047.84</v>
      </c>
      <c r="AB88" s="70">
        <v>0</v>
      </c>
      <c r="AC88" s="70">
        <v>0</v>
      </c>
      <c r="AD88" s="70">
        <v>0</v>
      </c>
      <c r="AE88" s="70">
        <v>0</v>
      </c>
      <c r="AF88" s="70">
        <f t="shared" si="31"/>
        <v>0</v>
      </c>
      <c r="AG88" s="70">
        <v>1466377.75</v>
      </c>
      <c r="AH88" s="69">
        <v>106569.97</v>
      </c>
      <c r="AI88" s="69">
        <v>374538.58</v>
      </c>
      <c r="AJ88" s="70">
        <v>0</v>
      </c>
      <c r="AK88" s="69">
        <v>194236.29</v>
      </c>
      <c r="AL88" s="69">
        <v>23977.08</v>
      </c>
      <c r="AM88" s="69">
        <v>90514.42</v>
      </c>
      <c r="AN88" s="69">
        <v>12300</v>
      </c>
      <c r="AO88" s="69">
        <v>5039.9399999999996</v>
      </c>
      <c r="AP88" s="69">
        <v>11065.21</v>
      </c>
      <c r="AQ88" s="69">
        <v>106852.28</v>
      </c>
      <c r="AR88" s="69">
        <v>16634</v>
      </c>
      <c r="AS88" s="69">
        <v>3070.31</v>
      </c>
      <c r="AT88" s="69">
        <v>5181.54</v>
      </c>
      <c r="AU88" s="69">
        <v>61032.94</v>
      </c>
      <c r="AV88" s="69">
        <v>63268.5</v>
      </c>
      <c r="AW88" s="69">
        <v>2540658.81</v>
      </c>
      <c r="AX88" s="69">
        <v>0</v>
      </c>
      <c r="AY88" s="60">
        <f t="shared" si="32"/>
        <v>0</v>
      </c>
      <c r="AZ88" s="70">
        <v>0</v>
      </c>
      <c r="BA88" s="60">
        <v>7.7926192826937676E-2</v>
      </c>
      <c r="BB88" s="69">
        <v>152111.99</v>
      </c>
      <c r="BC88" s="69">
        <v>4502403.3</v>
      </c>
      <c r="BD88" s="70">
        <v>237255</v>
      </c>
      <c r="BE88" s="70">
        <v>0</v>
      </c>
      <c r="BF88" s="70">
        <v>1711288.87</v>
      </c>
      <c r="BG88" s="70">
        <v>1076124.1675</v>
      </c>
      <c r="BH88" s="70">
        <v>0</v>
      </c>
      <c r="BI88" s="70">
        <v>0</v>
      </c>
      <c r="BJ88" s="70">
        <f t="shared" si="33"/>
        <v>0</v>
      </c>
      <c r="BK88" s="70">
        <v>0</v>
      </c>
      <c r="BL88" s="59">
        <v>3660</v>
      </c>
      <c r="BM88" s="59">
        <v>495</v>
      </c>
      <c r="BN88" s="58">
        <v>0</v>
      </c>
      <c r="BO88" s="58">
        <v>0</v>
      </c>
      <c r="BP88" s="58">
        <v>-13</v>
      </c>
      <c r="BQ88" s="58">
        <v>-55</v>
      </c>
      <c r="BR88" s="58">
        <v>-36</v>
      </c>
      <c r="BS88" s="58">
        <v>-304</v>
      </c>
      <c r="BT88" s="58">
        <v>0</v>
      </c>
      <c r="BU88" s="58">
        <v>-1</v>
      </c>
      <c r="BV88" s="58">
        <v>5</v>
      </c>
      <c r="BW88" s="58">
        <v>-667</v>
      </c>
      <c r="BX88" s="58">
        <v>0</v>
      </c>
      <c r="BY88" s="58">
        <v>3084</v>
      </c>
      <c r="BZ88" s="58">
        <v>37</v>
      </c>
      <c r="CA88" s="58">
        <v>133</v>
      </c>
      <c r="CB88" s="58">
        <v>125</v>
      </c>
      <c r="CC88" s="58">
        <v>42</v>
      </c>
      <c r="CD88" s="58">
        <v>400</v>
      </c>
      <c r="CE88" s="58">
        <v>97</v>
      </c>
      <c r="CF88" s="58">
        <v>2</v>
      </c>
    </row>
    <row r="89" spans="1:84" s="49" customFormat="1" ht="15.6" customHeight="1" x14ac:dyDescent="0.25">
      <c r="A89" s="41">
        <v>9</v>
      </c>
      <c r="B89" s="37" t="s">
        <v>289</v>
      </c>
      <c r="C89" s="53" t="s">
        <v>168</v>
      </c>
      <c r="D89" s="39" t="s">
        <v>290</v>
      </c>
      <c r="E89" s="39" t="s">
        <v>109</v>
      </c>
      <c r="F89" s="39" t="s">
        <v>272</v>
      </c>
      <c r="G89" s="69">
        <v>18249325.199999999</v>
      </c>
      <c r="H89" s="69">
        <v>10388.77</v>
      </c>
      <c r="I89" s="69">
        <v>485326.24</v>
      </c>
      <c r="J89" s="69">
        <v>0</v>
      </c>
      <c r="K89" s="70">
        <v>0</v>
      </c>
      <c r="L89" s="70">
        <v>18745040.210000001</v>
      </c>
      <c r="M89" s="70">
        <v>0</v>
      </c>
      <c r="N89" s="69">
        <v>6103273.7599999998</v>
      </c>
      <c r="O89" s="69">
        <v>563776.92000000004</v>
      </c>
      <c r="P89" s="71">
        <v>4700023.47</v>
      </c>
      <c r="Q89" s="69">
        <v>0</v>
      </c>
      <c r="R89" s="69">
        <v>783531.74</v>
      </c>
      <c r="S89" s="69">
        <v>3197542.3999999999</v>
      </c>
      <c r="T89" s="69">
        <v>1942796.27</v>
      </c>
      <c r="U89" s="69">
        <v>0</v>
      </c>
      <c r="V89" s="69">
        <v>0</v>
      </c>
      <c r="W89" s="69">
        <v>495445.11</v>
      </c>
      <c r="X89" s="70">
        <v>1045374.26</v>
      </c>
      <c r="Y89" s="70">
        <v>18831763.93</v>
      </c>
      <c r="Z89" s="60">
        <v>2.6450527143717303E-2</v>
      </c>
      <c r="AA89" s="70">
        <v>1042418.09</v>
      </c>
      <c r="AB89" s="70">
        <v>0</v>
      </c>
      <c r="AC89" s="70">
        <v>0</v>
      </c>
      <c r="AD89" s="70">
        <v>0</v>
      </c>
      <c r="AE89" s="70">
        <v>0</v>
      </c>
      <c r="AF89" s="70">
        <f>SUM(AD89:AE89)</f>
        <v>0</v>
      </c>
      <c r="AG89" s="70">
        <v>474099.82</v>
      </c>
      <c r="AH89" s="69">
        <v>36944.980000000003</v>
      </c>
      <c r="AI89" s="69">
        <v>80196.179999999993</v>
      </c>
      <c r="AJ89" s="70">
        <v>967.8</v>
      </c>
      <c r="AK89" s="69">
        <v>28512</v>
      </c>
      <c r="AL89" s="69">
        <v>4533.05</v>
      </c>
      <c r="AM89" s="69">
        <v>77827.72</v>
      </c>
      <c r="AN89" s="69">
        <v>8300</v>
      </c>
      <c r="AO89" s="69">
        <v>13474.07</v>
      </c>
      <c r="AP89" s="69">
        <v>0</v>
      </c>
      <c r="AQ89" s="69">
        <v>36211.269999999997</v>
      </c>
      <c r="AR89" s="69">
        <v>5659.99</v>
      </c>
      <c r="AS89" s="69">
        <v>0</v>
      </c>
      <c r="AT89" s="69">
        <v>8701.68</v>
      </c>
      <c r="AU89" s="69">
        <v>33542.519999999997</v>
      </c>
      <c r="AV89" s="69">
        <v>32522.94</v>
      </c>
      <c r="AW89" s="69">
        <v>841494.02</v>
      </c>
      <c r="AX89" s="69">
        <v>0</v>
      </c>
      <c r="AY89" s="60">
        <f>AX89/AW89</f>
        <v>0</v>
      </c>
      <c r="AZ89" s="70">
        <v>540.16</v>
      </c>
      <c r="BA89" s="60">
        <v>5.7120911517320107E-2</v>
      </c>
      <c r="BB89" s="69">
        <v>112579.23</v>
      </c>
      <c r="BC89" s="69">
        <v>370399.83</v>
      </c>
      <c r="BD89" s="70">
        <v>240158</v>
      </c>
      <c r="BE89" s="70">
        <v>8.7311491370201098E-11</v>
      </c>
      <c r="BF89" s="70">
        <v>141014.76</v>
      </c>
      <c r="BG89" s="70">
        <v>0</v>
      </c>
      <c r="BH89" s="70">
        <v>0</v>
      </c>
      <c r="BI89" s="70">
        <v>0</v>
      </c>
      <c r="BJ89" s="70">
        <f>SUM(BH89:BI89)</f>
        <v>0</v>
      </c>
      <c r="BK89" s="70">
        <v>0</v>
      </c>
      <c r="BL89" s="59">
        <v>1979</v>
      </c>
      <c r="BM89" s="59">
        <v>307</v>
      </c>
      <c r="BN89" s="58">
        <v>3</v>
      </c>
      <c r="BO89" s="58">
        <v>-7</v>
      </c>
      <c r="BP89" s="58">
        <v>-4</v>
      </c>
      <c r="BQ89" s="58">
        <v>-25</v>
      </c>
      <c r="BR89" s="58">
        <v>-31</v>
      </c>
      <c r="BS89" s="58">
        <v>-111</v>
      </c>
      <c r="BT89" s="58">
        <v>0</v>
      </c>
      <c r="BU89" s="58">
        <v>0</v>
      </c>
      <c r="BV89" s="58">
        <v>4</v>
      </c>
      <c r="BW89" s="58">
        <v>-302</v>
      </c>
      <c r="BX89" s="58">
        <v>-9</v>
      </c>
      <c r="BY89" s="58">
        <v>1804</v>
      </c>
      <c r="BZ89" s="58">
        <v>27</v>
      </c>
      <c r="CA89" s="58">
        <v>87</v>
      </c>
      <c r="CB89" s="58">
        <v>55</v>
      </c>
      <c r="CC89" s="58">
        <v>26</v>
      </c>
      <c r="CD89" s="58">
        <v>222</v>
      </c>
      <c r="CE89" s="58">
        <v>0</v>
      </c>
      <c r="CF89" s="58">
        <v>3</v>
      </c>
    </row>
    <row r="90" spans="1:84" s="49" customFormat="1" ht="15.6" customHeight="1" x14ac:dyDescent="0.25">
      <c r="A90" s="41">
        <v>9</v>
      </c>
      <c r="B90" s="41" t="s">
        <v>292</v>
      </c>
      <c r="C90" s="57" t="s">
        <v>293</v>
      </c>
      <c r="D90" s="41" t="s">
        <v>294</v>
      </c>
      <c r="E90" s="41" t="s">
        <v>115</v>
      </c>
      <c r="F90" s="41" t="s">
        <v>272</v>
      </c>
      <c r="G90" s="69">
        <v>19790388.920000002</v>
      </c>
      <c r="H90" s="69">
        <v>0</v>
      </c>
      <c r="I90" s="69">
        <v>407259.27</v>
      </c>
      <c r="J90" s="69">
        <v>0</v>
      </c>
      <c r="K90" s="70">
        <v>23408.41</v>
      </c>
      <c r="L90" s="70">
        <v>20221056.600000001</v>
      </c>
      <c r="M90" s="70">
        <v>0</v>
      </c>
      <c r="N90" s="69">
        <v>6421870.1600000001</v>
      </c>
      <c r="O90" s="69">
        <v>969634.71</v>
      </c>
      <c r="P90" s="71">
        <v>3787597.81</v>
      </c>
      <c r="Q90" s="69">
        <v>10278</v>
      </c>
      <c r="R90" s="69">
        <v>934651.72</v>
      </c>
      <c r="S90" s="69">
        <v>5097667.9000000004</v>
      </c>
      <c r="T90" s="69">
        <v>1565500.76</v>
      </c>
      <c r="U90" s="69">
        <v>0</v>
      </c>
      <c r="V90" s="69">
        <v>0</v>
      </c>
      <c r="W90" s="69">
        <v>532442.22</v>
      </c>
      <c r="X90" s="70">
        <v>1127466.0699999998</v>
      </c>
      <c r="Y90" s="70">
        <v>20447109.350000001</v>
      </c>
      <c r="Z90" s="60">
        <v>0.11530169968989168</v>
      </c>
      <c r="AA90" s="70">
        <v>1044166.19</v>
      </c>
      <c r="AB90" s="70">
        <v>0</v>
      </c>
      <c r="AC90" s="70">
        <v>0</v>
      </c>
      <c r="AD90" s="70">
        <v>23408.41</v>
      </c>
      <c r="AE90" s="70">
        <v>0</v>
      </c>
      <c r="AF90" s="70">
        <f t="shared" ref="AF90:AF95" si="34">SUM(AD90:AE90)</f>
        <v>23408.41</v>
      </c>
      <c r="AG90" s="70">
        <v>612699.13</v>
      </c>
      <c r="AH90" s="69">
        <v>45989.33</v>
      </c>
      <c r="AI90" s="69">
        <v>159679.59</v>
      </c>
      <c r="AJ90" s="70">
        <v>0</v>
      </c>
      <c r="AK90" s="69">
        <v>70910.94</v>
      </c>
      <c r="AL90" s="69">
        <v>993.59</v>
      </c>
      <c r="AM90" s="69">
        <v>86050.36</v>
      </c>
      <c r="AN90" s="69">
        <v>8300</v>
      </c>
      <c r="AO90" s="69">
        <v>3100</v>
      </c>
      <c r="AP90" s="69">
        <v>0</v>
      </c>
      <c r="AQ90" s="69">
        <v>29613.279999999999</v>
      </c>
      <c r="AR90" s="69">
        <v>50</v>
      </c>
      <c r="AS90" s="69">
        <v>0</v>
      </c>
      <c r="AT90" s="69">
        <v>6497.22</v>
      </c>
      <c r="AU90" s="69">
        <v>59189.66</v>
      </c>
      <c r="AV90" s="69">
        <v>38112.949999999997</v>
      </c>
      <c r="AW90" s="69">
        <v>1121186.05</v>
      </c>
      <c r="AX90" s="69">
        <v>0</v>
      </c>
      <c r="AY90" s="60">
        <f t="shared" ref="AY90:AY95" si="35">AX90/AW90</f>
        <v>0</v>
      </c>
      <c r="AZ90" s="70">
        <v>0</v>
      </c>
      <c r="BA90" s="60">
        <v>5.2761276911782888E-2</v>
      </c>
      <c r="BB90" s="69">
        <v>90585.65</v>
      </c>
      <c r="BC90" s="69">
        <v>2191279.83</v>
      </c>
      <c r="BD90" s="70">
        <v>240158</v>
      </c>
      <c r="BE90" s="70">
        <v>0</v>
      </c>
      <c r="BF90" s="70">
        <v>536618.02</v>
      </c>
      <c r="BG90" s="70">
        <v>256321.50750000001</v>
      </c>
      <c r="BH90" s="70">
        <v>0</v>
      </c>
      <c r="BI90" s="70">
        <v>0</v>
      </c>
      <c r="BJ90" s="70">
        <f t="shared" ref="BJ90:BJ95" si="36">SUM(BH90:BI90)</f>
        <v>0</v>
      </c>
      <c r="BK90" s="70">
        <v>0</v>
      </c>
      <c r="BL90" s="59">
        <v>1817</v>
      </c>
      <c r="BM90" s="59">
        <v>224</v>
      </c>
      <c r="BN90" s="58">
        <v>0</v>
      </c>
      <c r="BO90" s="58">
        <v>0</v>
      </c>
      <c r="BP90" s="58">
        <v>-3</v>
      </c>
      <c r="BQ90" s="58">
        <v>-40</v>
      </c>
      <c r="BR90" s="58">
        <v>-37</v>
      </c>
      <c r="BS90" s="58">
        <v>-108</v>
      </c>
      <c r="BT90" s="58">
        <v>5</v>
      </c>
      <c r="BU90" s="58">
        <v>0</v>
      </c>
      <c r="BV90" s="58">
        <v>28</v>
      </c>
      <c r="BW90" s="58">
        <v>-373</v>
      </c>
      <c r="BX90" s="58">
        <v>-2</v>
      </c>
      <c r="BY90" s="58">
        <v>1511</v>
      </c>
      <c r="BZ90" s="58">
        <v>7</v>
      </c>
      <c r="CA90" s="58">
        <v>94</v>
      </c>
      <c r="CB90" s="58">
        <v>119</v>
      </c>
      <c r="CC90" s="58">
        <v>23</v>
      </c>
      <c r="CD90" s="58">
        <v>190</v>
      </c>
      <c r="CE90" s="58">
        <v>36</v>
      </c>
      <c r="CF90" s="58">
        <v>6</v>
      </c>
    </row>
    <row r="91" spans="1:84" s="49" customFormat="1" ht="15.6" customHeight="1" x14ac:dyDescent="0.25">
      <c r="A91" s="41">
        <v>9</v>
      </c>
      <c r="B91" s="41" t="s">
        <v>296</v>
      </c>
      <c r="C91" s="56" t="s">
        <v>211</v>
      </c>
      <c r="D91" s="41" t="s">
        <v>297</v>
      </c>
      <c r="E91" s="41" t="s">
        <v>104</v>
      </c>
      <c r="F91" s="41" t="s">
        <v>276</v>
      </c>
      <c r="G91" s="69">
        <v>21479314.690000001</v>
      </c>
      <c r="H91" s="69">
        <v>0</v>
      </c>
      <c r="I91" s="69">
        <v>481097.62</v>
      </c>
      <c r="J91" s="69">
        <v>0</v>
      </c>
      <c r="K91" s="70">
        <v>0</v>
      </c>
      <c r="L91" s="70">
        <v>21960412.309999999</v>
      </c>
      <c r="M91" s="70">
        <v>0</v>
      </c>
      <c r="N91" s="69">
        <v>6378623.6399999997</v>
      </c>
      <c r="O91" s="69">
        <v>1151297.1299999999</v>
      </c>
      <c r="P91" s="71">
        <v>4644326.2</v>
      </c>
      <c r="Q91" s="69">
        <v>0</v>
      </c>
      <c r="R91" s="69">
        <v>956185.1</v>
      </c>
      <c r="S91" s="69">
        <v>5194044.3600000003</v>
      </c>
      <c r="T91" s="69">
        <v>1265521.79</v>
      </c>
      <c r="U91" s="69">
        <v>0</v>
      </c>
      <c r="V91" s="69">
        <v>0</v>
      </c>
      <c r="W91" s="69">
        <v>781558.48</v>
      </c>
      <c r="X91" s="70">
        <v>1943374.4</v>
      </c>
      <c r="Y91" s="70">
        <v>22314931.100000001</v>
      </c>
      <c r="Z91" s="60">
        <v>5.8275856472402653E-2</v>
      </c>
      <c r="AA91" s="70">
        <v>1825519.89</v>
      </c>
      <c r="AB91" s="70">
        <v>0</v>
      </c>
      <c r="AC91" s="70">
        <v>0</v>
      </c>
      <c r="AD91" s="70">
        <v>0</v>
      </c>
      <c r="AE91" s="70">
        <v>0</v>
      </c>
      <c r="AF91" s="70">
        <f t="shared" si="34"/>
        <v>0</v>
      </c>
      <c r="AG91" s="70">
        <v>714051.68</v>
      </c>
      <c r="AH91" s="69">
        <v>55479.97</v>
      </c>
      <c r="AI91" s="69">
        <v>219417.34</v>
      </c>
      <c r="AJ91" s="70">
        <v>0</v>
      </c>
      <c r="AK91" s="69">
        <v>92976</v>
      </c>
      <c r="AL91" s="69">
        <v>8511.98</v>
      </c>
      <c r="AM91" s="69">
        <v>72425.97</v>
      </c>
      <c r="AN91" s="69">
        <v>12300</v>
      </c>
      <c r="AO91" s="69">
        <v>100</v>
      </c>
      <c r="AP91" s="69">
        <v>8800</v>
      </c>
      <c r="AQ91" s="69">
        <v>33575.979999999996</v>
      </c>
      <c r="AR91" s="69">
        <v>4949</v>
      </c>
      <c r="AS91" s="69">
        <v>2055</v>
      </c>
      <c r="AT91" s="69">
        <v>29868.47</v>
      </c>
      <c r="AU91" s="69">
        <v>41529.480000000003</v>
      </c>
      <c r="AV91" s="69">
        <v>61479.42</v>
      </c>
      <c r="AW91" s="69">
        <v>1357520.29</v>
      </c>
      <c r="AX91" s="69">
        <v>0</v>
      </c>
      <c r="AY91" s="60">
        <f t="shared" si="35"/>
        <v>0</v>
      </c>
      <c r="AZ91" s="70">
        <v>0</v>
      </c>
      <c r="BA91" s="60">
        <v>8.4989671055468841E-2</v>
      </c>
      <c r="BB91" s="69">
        <v>0</v>
      </c>
      <c r="BC91" s="69">
        <v>1251725.46</v>
      </c>
      <c r="BD91" s="70">
        <v>240158</v>
      </c>
      <c r="BE91" s="70">
        <v>0</v>
      </c>
      <c r="BF91" s="70">
        <v>977515.52000000002</v>
      </c>
      <c r="BG91" s="70">
        <v>638135.44750000106</v>
      </c>
      <c r="BH91" s="70">
        <v>0</v>
      </c>
      <c r="BI91" s="70">
        <v>0</v>
      </c>
      <c r="BJ91" s="70">
        <f t="shared" si="36"/>
        <v>0</v>
      </c>
      <c r="BK91" s="70">
        <v>0</v>
      </c>
      <c r="BL91" s="59">
        <v>2237</v>
      </c>
      <c r="BM91" s="59">
        <v>369</v>
      </c>
      <c r="BN91" s="58">
        <v>14</v>
      </c>
      <c r="BO91" s="58">
        <v>-16</v>
      </c>
      <c r="BP91" s="58">
        <v>-13</v>
      </c>
      <c r="BQ91" s="58">
        <v>-50</v>
      </c>
      <c r="BR91" s="58">
        <v>-56</v>
      </c>
      <c r="BS91" s="58">
        <v>-135</v>
      </c>
      <c r="BT91" s="58">
        <v>17</v>
      </c>
      <c r="BU91" s="58">
        <v>0</v>
      </c>
      <c r="BV91" s="58">
        <v>0</v>
      </c>
      <c r="BW91" s="58">
        <v>-321</v>
      </c>
      <c r="BX91" s="58">
        <v>-5</v>
      </c>
      <c r="BY91" s="58">
        <v>2041</v>
      </c>
      <c r="BZ91" s="58">
        <v>52</v>
      </c>
      <c r="CA91" s="58">
        <v>90</v>
      </c>
      <c r="CB91" s="58">
        <v>96</v>
      </c>
      <c r="CC91" s="58">
        <v>29</v>
      </c>
      <c r="CD91" s="58">
        <v>187</v>
      </c>
      <c r="CE91" s="58">
        <v>5</v>
      </c>
      <c r="CF91" s="58">
        <v>4</v>
      </c>
    </row>
    <row r="92" spans="1:84" s="49" customFormat="1" ht="15.6" customHeight="1" x14ac:dyDescent="0.25">
      <c r="A92" s="41">
        <v>9</v>
      </c>
      <c r="B92" s="41" t="s">
        <v>298</v>
      </c>
      <c r="C92" s="56" t="s">
        <v>249</v>
      </c>
      <c r="D92" s="41" t="s">
        <v>299</v>
      </c>
      <c r="E92" s="41" t="s">
        <v>109</v>
      </c>
      <c r="F92" s="41" t="s">
        <v>272</v>
      </c>
      <c r="G92" s="69">
        <v>37718761.130000003</v>
      </c>
      <c r="H92" s="69">
        <v>0</v>
      </c>
      <c r="I92" s="69">
        <v>1021744.37</v>
      </c>
      <c r="J92" s="69">
        <v>0</v>
      </c>
      <c r="K92" s="70">
        <v>0</v>
      </c>
      <c r="L92" s="70">
        <v>38740505.5</v>
      </c>
      <c r="M92" s="70">
        <v>0</v>
      </c>
      <c r="N92" s="69">
        <v>12355018.359999999</v>
      </c>
      <c r="O92" s="69">
        <v>1394666.78</v>
      </c>
      <c r="P92" s="71">
        <v>5625646.5599999996</v>
      </c>
      <c r="Q92" s="69">
        <v>0</v>
      </c>
      <c r="R92" s="69">
        <v>1714887.83</v>
      </c>
      <c r="S92" s="69">
        <v>9252921.7799999993</v>
      </c>
      <c r="T92" s="69">
        <v>4684455.58</v>
      </c>
      <c r="U92" s="69">
        <v>0</v>
      </c>
      <c r="V92" s="69">
        <v>0</v>
      </c>
      <c r="W92" s="69">
        <v>1226565.1299999999</v>
      </c>
      <c r="X92" s="70">
        <v>3397742.44</v>
      </c>
      <c r="Y92" s="70">
        <v>39651904.460000001</v>
      </c>
      <c r="Z92" s="60">
        <v>0.10287069097064959</v>
      </c>
      <c r="AA92" s="70">
        <v>3394749.63</v>
      </c>
      <c r="AB92" s="70">
        <v>0</v>
      </c>
      <c r="AC92" s="70">
        <v>0</v>
      </c>
      <c r="AD92" s="70">
        <v>0</v>
      </c>
      <c r="AE92" s="70">
        <v>0</v>
      </c>
      <c r="AF92" s="70">
        <f t="shared" si="34"/>
        <v>0</v>
      </c>
      <c r="AG92" s="70">
        <v>1533206.86</v>
      </c>
      <c r="AH92" s="69">
        <v>120515.59</v>
      </c>
      <c r="AI92" s="69">
        <v>385657.37</v>
      </c>
      <c r="AJ92" s="70">
        <v>7429.99</v>
      </c>
      <c r="AK92" s="69">
        <v>241712.76</v>
      </c>
      <c r="AL92" s="69">
        <v>5949.1</v>
      </c>
      <c r="AM92" s="69">
        <v>81399.87</v>
      </c>
      <c r="AN92" s="69">
        <v>12125</v>
      </c>
      <c r="AO92" s="69">
        <v>17704.55</v>
      </c>
      <c r="AP92" s="69">
        <v>0</v>
      </c>
      <c r="AQ92" s="69">
        <v>88509.23</v>
      </c>
      <c r="AR92" s="69">
        <v>7272.75</v>
      </c>
      <c r="AS92" s="69">
        <v>0</v>
      </c>
      <c r="AT92" s="69">
        <v>78790.91</v>
      </c>
      <c r="AU92" s="69">
        <v>151261.70000000001</v>
      </c>
      <c r="AV92" s="69">
        <v>147172.25</v>
      </c>
      <c r="AW92" s="69">
        <v>2878707.93</v>
      </c>
      <c r="AX92" s="69">
        <v>10953.15</v>
      </c>
      <c r="AY92" s="60">
        <f t="shared" si="35"/>
        <v>3.8048840890920112E-3</v>
      </c>
      <c r="AZ92" s="70">
        <v>0</v>
      </c>
      <c r="BA92" s="60">
        <v>9.0001620633821694E-2</v>
      </c>
      <c r="BB92" s="69">
        <v>421326.39</v>
      </c>
      <c r="BC92" s="69">
        <v>3458828.63</v>
      </c>
      <c r="BD92" s="70">
        <v>240158</v>
      </c>
      <c r="BE92" s="70">
        <v>0</v>
      </c>
      <c r="BF92" s="70">
        <v>983850.66999999899</v>
      </c>
      <c r="BG92" s="70">
        <v>264173.68749999901</v>
      </c>
      <c r="BH92" s="70">
        <v>0</v>
      </c>
      <c r="BI92" s="70">
        <v>0</v>
      </c>
      <c r="BJ92" s="70">
        <f t="shared" si="36"/>
        <v>0</v>
      </c>
      <c r="BK92" s="70">
        <v>0</v>
      </c>
      <c r="BL92" s="59">
        <v>3739</v>
      </c>
      <c r="BM92" s="59">
        <v>681</v>
      </c>
      <c r="BN92" s="58">
        <v>25</v>
      </c>
      <c r="BO92" s="58">
        <v>0</v>
      </c>
      <c r="BP92" s="58">
        <v>-17</v>
      </c>
      <c r="BQ92" s="58">
        <v>-45</v>
      </c>
      <c r="BR92" s="58">
        <v>-165</v>
      </c>
      <c r="BS92" s="58">
        <v>-296</v>
      </c>
      <c r="BT92" s="58">
        <v>0</v>
      </c>
      <c r="BU92" s="58">
        <v>0</v>
      </c>
      <c r="BV92" s="58">
        <v>-1</v>
      </c>
      <c r="BW92" s="58">
        <v>-478</v>
      </c>
      <c r="BX92" s="58">
        <v>-6</v>
      </c>
      <c r="BY92" s="58">
        <v>3437</v>
      </c>
      <c r="BZ92" s="58">
        <v>70</v>
      </c>
      <c r="CA92" s="58">
        <v>77</v>
      </c>
      <c r="CB92" s="58">
        <v>148</v>
      </c>
      <c r="CC92" s="58">
        <v>57</v>
      </c>
      <c r="CD92" s="58">
        <v>226</v>
      </c>
      <c r="CE92" s="58">
        <v>47</v>
      </c>
      <c r="CF92" s="58">
        <v>0</v>
      </c>
    </row>
    <row r="93" spans="1:84" s="49" customFormat="1" ht="15.6" customHeight="1" x14ac:dyDescent="0.25">
      <c r="A93" s="41">
        <v>9</v>
      </c>
      <c r="B93" s="37" t="s">
        <v>547</v>
      </c>
      <c r="C93" s="53" t="s">
        <v>550</v>
      </c>
      <c r="D93" s="39" t="s">
        <v>295</v>
      </c>
      <c r="E93" s="39" t="s">
        <v>104</v>
      </c>
      <c r="F93" s="39" t="s">
        <v>276</v>
      </c>
      <c r="G93" s="69">
        <v>12736563.33</v>
      </c>
      <c r="H93" s="69">
        <v>464376.56</v>
      </c>
      <c r="I93" s="69">
        <v>0</v>
      </c>
      <c r="J93" s="69">
        <v>0</v>
      </c>
      <c r="K93" s="70">
        <v>0</v>
      </c>
      <c r="L93" s="70">
        <v>13200939.890000001</v>
      </c>
      <c r="M93" s="70">
        <v>0</v>
      </c>
      <c r="N93" s="69">
        <v>3695894.18</v>
      </c>
      <c r="O93" s="69">
        <v>682813.87</v>
      </c>
      <c r="P93" s="71">
        <v>2442768</v>
      </c>
      <c r="Q93" s="69">
        <v>320119.78999999998</v>
      </c>
      <c r="R93" s="69">
        <v>0</v>
      </c>
      <c r="S93" s="69">
        <v>4069314.35</v>
      </c>
      <c r="T93" s="69">
        <v>528594.41</v>
      </c>
      <c r="U93" s="69">
        <v>0</v>
      </c>
      <c r="V93" s="69">
        <v>0</v>
      </c>
      <c r="W93" s="69">
        <v>534983.51</v>
      </c>
      <c r="X93" s="70">
        <v>959946.38</v>
      </c>
      <c r="Y93" s="70">
        <v>13234434.49</v>
      </c>
      <c r="Z93" s="60">
        <v>2.0008211703174343E-2</v>
      </c>
      <c r="AA93" s="70">
        <v>955271.38</v>
      </c>
      <c r="AB93" s="70">
        <v>0</v>
      </c>
      <c r="AC93" s="70">
        <v>0</v>
      </c>
      <c r="AD93" s="70">
        <v>0</v>
      </c>
      <c r="AE93" s="70">
        <v>0</v>
      </c>
      <c r="AF93" s="70">
        <f t="shared" si="34"/>
        <v>0</v>
      </c>
      <c r="AG93" s="70">
        <v>316790.28000000003</v>
      </c>
      <c r="AH93" s="69">
        <v>28783.66</v>
      </c>
      <c r="AI93" s="69">
        <v>95695.34</v>
      </c>
      <c r="AJ93" s="70">
        <v>0</v>
      </c>
      <c r="AK93" s="69">
        <v>35246.25</v>
      </c>
      <c r="AL93" s="69">
        <v>28115</v>
      </c>
      <c r="AM93" s="69">
        <v>36320.120000000003</v>
      </c>
      <c r="AN93" s="69">
        <v>12300</v>
      </c>
      <c r="AO93" s="69">
        <v>0</v>
      </c>
      <c r="AP93" s="69">
        <v>0</v>
      </c>
      <c r="AQ93" s="69">
        <v>21137.53</v>
      </c>
      <c r="AR93" s="69">
        <v>12107.48</v>
      </c>
      <c r="AS93" s="69">
        <v>1095</v>
      </c>
      <c r="AT93" s="69">
        <v>1537.44</v>
      </c>
      <c r="AU93" s="69">
        <v>21978.74</v>
      </c>
      <c r="AV93" s="69">
        <v>18677.46</v>
      </c>
      <c r="AW93" s="69">
        <v>629784.30000000005</v>
      </c>
      <c r="AX93" s="69">
        <v>0</v>
      </c>
      <c r="AY93" s="60">
        <f t="shared" si="35"/>
        <v>0</v>
      </c>
      <c r="AZ93" s="70">
        <v>0</v>
      </c>
      <c r="BA93" s="60">
        <v>7.5002287135803064E-2</v>
      </c>
      <c r="BB93" s="69">
        <v>89151.26</v>
      </c>
      <c r="BC93" s="69">
        <v>174975.94</v>
      </c>
      <c r="BD93" s="70">
        <v>237254.97</v>
      </c>
      <c r="BE93" s="70">
        <v>0</v>
      </c>
      <c r="BF93" s="70">
        <v>509929.93</v>
      </c>
      <c r="BG93" s="70">
        <v>352483.85499999998</v>
      </c>
      <c r="BH93" s="70">
        <v>0</v>
      </c>
      <c r="BI93" s="70">
        <v>0</v>
      </c>
      <c r="BJ93" s="70">
        <f t="shared" si="36"/>
        <v>0</v>
      </c>
      <c r="BK93" s="70">
        <v>0</v>
      </c>
      <c r="BL93" s="59">
        <v>1180</v>
      </c>
      <c r="BM93" s="59">
        <v>200</v>
      </c>
      <c r="BN93" s="58">
        <v>14</v>
      </c>
      <c r="BO93" s="58">
        <v>0</v>
      </c>
      <c r="BP93" s="58">
        <v>-11</v>
      </c>
      <c r="BQ93" s="58">
        <v>-24</v>
      </c>
      <c r="BR93" s="58">
        <v>-43</v>
      </c>
      <c r="BS93" s="58">
        <v>-78</v>
      </c>
      <c r="BT93" s="58">
        <v>0</v>
      </c>
      <c r="BU93" s="58">
        <v>0</v>
      </c>
      <c r="BV93" s="58">
        <v>0</v>
      </c>
      <c r="BW93" s="58">
        <v>-266</v>
      </c>
      <c r="BX93" s="58">
        <v>-1</v>
      </c>
      <c r="BY93" s="58">
        <v>971</v>
      </c>
      <c r="BZ93" s="58">
        <v>15</v>
      </c>
      <c r="CA93" s="58">
        <v>67</v>
      </c>
      <c r="CB93" s="58">
        <v>77</v>
      </c>
      <c r="CC93" s="58">
        <v>16</v>
      </c>
      <c r="CD93" s="58">
        <v>83</v>
      </c>
      <c r="CE93" s="58">
        <v>38</v>
      </c>
      <c r="CF93" s="58">
        <v>4</v>
      </c>
    </row>
    <row r="94" spans="1:84" s="49" customFormat="1" ht="15.6" customHeight="1" x14ac:dyDescent="0.25">
      <c r="A94" s="41">
        <v>9</v>
      </c>
      <c r="B94" s="37" t="s">
        <v>301</v>
      </c>
      <c r="C94" s="53" t="s">
        <v>302</v>
      </c>
      <c r="D94" s="39" t="s">
        <v>279</v>
      </c>
      <c r="E94" s="39" t="s">
        <v>109</v>
      </c>
      <c r="F94" s="39" t="s">
        <v>272</v>
      </c>
      <c r="G94" s="69">
        <v>46904049.609999999</v>
      </c>
      <c r="H94" s="69">
        <v>0</v>
      </c>
      <c r="I94" s="69">
        <v>1395174.3</v>
      </c>
      <c r="J94" s="69">
        <v>0</v>
      </c>
      <c r="K94" s="70">
        <v>0</v>
      </c>
      <c r="L94" s="70">
        <v>48299223.909999996</v>
      </c>
      <c r="M94" s="70">
        <v>0</v>
      </c>
      <c r="N94" s="69">
        <v>14722511.4</v>
      </c>
      <c r="O94" s="69">
        <v>2721351.35</v>
      </c>
      <c r="P94" s="71">
        <v>7186826.5700000003</v>
      </c>
      <c r="Q94" s="69">
        <v>0</v>
      </c>
      <c r="R94" s="69">
        <v>2248935.0099999998</v>
      </c>
      <c r="S94" s="69">
        <v>10793649.08</v>
      </c>
      <c r="T94" s="69">
        <v>5896201.3200000003</v>
      </c>
      <c r="U94" s="69">
        <v>0</v>
      </c>
      <c r="V94" s="69">
        <v>0</v>
      </c>
      <c r="W94" s="69">
        <v>1569517.98</v>
      </c>
      <c r="X94" s="70">
        <v>4779486.6100000003</v>
      </c>
      <c r="Y94" s="70">
        <v>49918479.32</v>
      </c>
      <c r="Z94" s="60">
        <v>0.10690013211419999</v>
      </c>
      <c r="AA94" s="70">
        <v>4686509.63</v>
      </c>
      <c r="AB94" s="70">
        <v>0</v>
      </c>
      <c r="AC94" s="70">
        <v>0</v>
      </c>
      <c r="AD94" s="70">
        <v>0</v>
      </c>
      <c r="AE94" s="70">
        <v>209.8</v>
      </c>
      <c r="AF94" s="70">
        <f t="shared" si="34"/>
        <v>209.8</v>
      </c>
      <c r="AG94" s="70">
        <v>1728979.51</v>
      </c>
      <c r="AH94" s="69">
        <v>135234.29</v>
      </c>
      <c r="AI94" s="69">
        <v>523955.47</v>
      </c>
      <c r="AJ94" s="70">
        <v>0</v>
      </c>
      <c r="AK94" s="69">
        <v>373085.32</v>
      </c>
      <c r="AL94" s="69">
        <v>73016.490000000005</v>
      </c>
      <c r="AM94" s="69">
        <v>101155.34</v>
      </c>
      <c r="AN94" s="69">
        <v>14350</v>
      </c>
      <c r="AO94" s="69">
        <v>5921.5</v>
      </c>
      <c r="AP94" s="69">
        <v>0</v>
      </c>
      <c r="AQ94" s="69">
        <v>122318.64</v>
      </c>
      <c r="AR94" s="69">
        <v>11880.5</v>
      </c>
      <c r="AS94" s="69">
        <v>0</v>
      </c>
      <c r="AT94" s="69">
        <v>14779.71</v>
      </c>
      <c r="AU94" s="69">
        <v>52937.4</v>
      </c>
      <c r="AV94" s="69">
        <v>80242.399999999994</v>
      </c>
      <c r="AW94" s="69">
        <v>3237856.57</v>
      </c>
      <c r="AX94" s="69">
        <v>0</v>
      </c>
      <c r="AY94" s="60">
        <f t="shared" si="35"/>
        <v>0</v>
      </c>
      <c r="AZ94" s="70">
        <v>0</v>
      </c>
      <c r="BA94" s="60">
        <v>9.9916951072830829E-2</v>
      </c>
      <c r="BB94" s="69">
        <v>500577.23</v>
      </c>
      <c r="BC94" s="69">
        <v>4513471.87</v>
      </c>
      <c r="BD94" s="70">
        <v>240157.92</v>
      </c>
      <c r="BE94" s="70">
        <v>0</v>
      </c>
      <c r="BF94" s="70">
        <v>2790628.4</v>
      </c>
      <c r="BG94" s="70">
        <v>1981164.2575000001</v>
      </c>
      <c r="BH94" s="70">
        <v>0</v>
      </c>
      <c r="BI94" s="70">
        <v>0</v>
      </c>
      <c r="BJ94" s="70">
        <f t="shared" si="36"/>
        <v>0</v>
      </c>
      <c r="BK94" s="70">
        <v>0</v>
      </c>
      <c r="BL94" s="59">
        <v>5211</v>
      </c>
      <c r="BM94" s="59">
        <v>696</v>
      </c>
      <c r="BN94" s="58">
        <v>19</v>
      </c>
      <c r="BO94" s="58">
        <v>-22</v>
      </c>
      <c r="BP94" s="58">
        <v>-14</v>
      </c>
      <c r="BQ94" s="58">
        <v>-50</v>
      </c>
      <c r="BR94" s="58">
        <v>-148</v>
      </c>
      <c r="BS94" s="58">
        <v>-441</v>
      </c>
      <c r="BT94" s="58">
        <v>5</v>
      </c>
      <c r="BU94" s="58">
        <v>-6</v>
      </c>
      <c r="BV94" s="58">
        <v>13</v>
      </c>
      <c r="BW94" s="58">
        <v>-673</v>
      </c>
      <c r="BX94" s="58">
        <v>-4</v>
      </c>
      <c r="BY94" s="58">
        <v>4586</v>
      </c>
      <c r="BZ94" s="58">
        <v>97</v>
      </c>
      <c r="CA94" s="58">
        <v>100</v>
      </c>
      <c r="CB94" s="58">
        <v>236</v>
      </c>
      <c r="CC94" s="58">
        <v>61</v>
      </c>
      <c r="CD94" s="58">
        <v>318</v>
      </c>
      <c r="CE94" s="58">
        <v>53</v>
      </c>
      <c r="CF94" s="58">
        <v>9</v>
      </c>
    </row>
    <row r="95" spans="1:84" s="49" customFormat="1" ht="15.6" customHeight="1" x14ac:dyDescent="0.25">
      <c r="A95" s="41">
        <v>9</v>
      </c>
      <c r="B95" s="37" t="s">
        <v>303</v>
      </c>
      <c r="C95" s="53" t="s">
        <v>304</v>
      </c>
      <c r="D95" s="39" t="s">
        <v>305</v>
      </c>
      <c r="E95" s="39" t="s">
        <v>104</v>
      </c>
      <c r="F95" s="39" t="s">
        <v>276</v>
      </c>
      <c r="G95" s="69">
        <v>9745751.1799999997</v>
      </c>
      <c r="H95" s="69">
        <v>152220.63</v>
      </c>
      <c r="I95" s="69">
        <v>0</v>
      </c>
      <c r="J95" s="69">
        <v>0</v>
      </c>
      <c r="K95" s="70">
        <v>0</v>
      </c>
      <c r="L95" s="70">
        <v>9897971.8100000005</v>
      </c>
      <c r="M95" s="70">
        <v>0</v>
      </c>
      <c r="N95" s="69">
        <v>2366041.23</v>
      </c>
      <c r="O95" s="69">
        <v>831896.56</v>
      </c>
      <c r="P95" s="71">
        <v>932213.34</v>
      </c>
      <c r="Q95" s="69">
        <v>0</v>
      </c>
      <c r="R95" s="69">
        <v>474000.94</v>
      </c>
      <c r="S95" s="69">
        <v>4233375.58</v>
      </c>
      <c r="T95" s="69">
        <v>236916.51</v>
      </c>
      <c r="U95" s="69">
        <v>0</v>
      </c>
      <c r="V95" s="69">
        <v>0</v>
      </c>
      <c r="W95" s="69">
        <v>149660.63</v>
      </c>
      <c r="X95" s="70">
        <v>974438.52</v>
      </c>
      <c r="Y95" s="70">
        <v>10198543.310000001</v>
      </c>
      <c r="Z95" s="60">
        <v>3.012284190370906E-2</v>
      </c>
      <c r="AA95" s="70">
        <v>974438.52</v>
      </c>
      <c r="AB95" s="70">
        <v>0</v>
      </c>
      <c r="AC95" s="70">
        <v>0</v>
      </c>
      <c r="AD95" s="70">
        <v>0</v>
      </c>
      <c r="AE95" s="70">
        <v>0</v>
      </c>
      <c r="AF95" s="70">
        <f t="shared" si="34"/>
        <v>0</v>
      </c>
      <c r="AG95" s="70">
        <v>348350.63</v>
      </c>
      <c r="AH95" s="69">
        <v>27287.96</v>
      </c>
      <c r="AI95" s="69">
        <v>105496.76</v>
      </c>
      <c r="AJ95" s="70">
        <v>0</v>
      </c>
      <c r="AK95" s="69">
        <v>30118.51</v>
      </c>
      <c r="AL95" s="69">
        <v>5917.71</v>
      </c>
      <c r="AM95" s="69">
        <v>32776.050000000003</v>
      </c>
      <c r="AN95" s="69">
        <v>12300</v>
      </c>
      <c r="AO95" s="69">
        <v>0</v>
      </c>
      <c r="AP95" s="69">
        <v>0</v>
      </c>
      <c r="AQ95" s="69">
        <v>22537.09</v>
      </c>
      <c r="AR95" s="69">
        <v>0</v>
      </c>
      <c r="AS95" s="69">
        <v>0</v>
      </c>
      <c r="AT95" s="69">
        <v>2104.25</v>
      </c>
      <c r="AU95" s="69">
        <v>33947.660000000003</v>
      </c>
      <c r="AV95" s="69">
        <v>32162.13</v>
      </c>
      <c r="AW95" s="69">
        <v>652998.75</v>
      </c>
      <c r="AX95" s="69">
        <v>0</v>
      </c>
      <c r="AY95" s="60">
        <f t="shared" si="35"/>
        <v>0</v>
      </c>
      <c r="AZ95" s="70">
        <v>0</v>
      </c>
      <c r="BA95" s="60">
        <v>9.9985983840806411E-2</v>
      </c>
      <c r="BB95" s="69">
        <v>115964.27</v>
      </c>
      <c r="BC95" s="69">
        <v>182190.77</v>
      </c>
      <c r="BD95" s="70">
        <v>237255</v>
      </c>
      <c r="BE95" s="70">
        <v>0</v>
      </c>
      <c r="BF95" s="70">
        <v>281899.87</v>
      </c>
      <c r="BG95" s="70">
        <v>118650.1825</v>
      </c>
      <c r="BH95" s="70">
        <v>0</v>
      </c>
      <c r="BI95" s="70">
        <v>0</v>
      </c>
      <c r="BJ95" s="70">
        <f t="shared" si="36"/>
        <v>0</v>
      </c>
      <c r="BK95" s="70">
        <v>0</v>
      </c>
      <c r="BL95" s="59">
        <v>936</v>
      </c>
      <c r="BM95" s="59">
        <v>149</v>
      </c>
      <c r="BN95" s="58">
        <v>1</v>
      </c>
      <c r="BO95" s="58">
        <v>0</v>
      </c>
      <c r="BP95" s="58">
        <v>-2</v>
      </c>
      <c r="BQ95" s="58">
        <v>-8</v>
      </c>
      <c r="BR95" s="58">
        <v>-41</v>
      </c>
      <c r="BS95" s="58">
        <v>-55</v>
      </c>
      <c r="BT95" s="58">
        <v>0</v>
      </c>
      <c r="BU95" s="58">
        <v>0</v>
      </c>
      <c r="BV95" s="58">
        <v>8</v>
      </c>
      <c r="BW95" s="58">
        <v>-169</v>
      </c>
      <c r="BX95" s="58">
        <v>-2</v>
      </c>
      <c r="BY95" s="58">
        <v>817</v>
      </c>
      <c r="BZ95" s="58">
        <v>4</v>
      </c>
      <c r="CA95" s="58">
        <v>35</v>
      </c>
      <c r="CB95" s="58">
        <v>90</v>
      </c>
      <c r="CC95" s="58">
        <v>6</v>
      </c>
      <c r="CD95" s="58">
        <v>57</v>
      </c>
      <c r="CE95" s="58">
        <v>1</v>
      </c>
      <c r="CF95" s="58">
        <v>3</v>
      </c>
    </row>
    <row r="96" spans="1:84" s="61" customFormat="1" ht="15.6" customHeight="1" x14ac:dyDescent="0.25">
      <c r="A96" s="32">
        <v>10</v>
      </c>
      <c r="B96" s="66" t="s">
        <v>306</v>
      </c>
      <c r="C96" s="54" t="s">
        <v>140</v>
      </c>
      <c r="D96" s="34" t="s">
        <v>307</v>
      </c>
      <c r="E96" s="34" t="s">
        <v>120</v>
      </c>
      <c r="F96" s="34" t="s">
        <v>308</v>
      </c>
      <c r="G96" s="69">
        <v>24098068.300000001</v>
      </c>
      <c r="H96" s="69">
        <v>0</v>
      </c>
      <c r="I96" s="69">
        <v>311095.21999999997</v>
      </c>
      <c r="J96" s="69">
        <v>0</v>
      </c>
      <c r="K96" s="70">
        <v>0</v>
      </c>
      <c r="L96" s="70">
        <v>24409163.52</v>
      </c>
      <c r="M96" s="70">
        <v>0</v>
      </c>
      <c r="N96" s="69">
        <v>5382430.8899999997</v>
      </c>
      <c r="O96" s="69">
        <v>730876.78</v>
      </c>
      <c r="P96" s="71">
        <v>8192267.9500000002</v>
      </c>
      <c r="Q96" s="69">
        <v>0</v>
      </c>
      <c r="R96" s="69">
        <v>653187.99</v>
      </c>
      <c r="S96" s="69">
        <v>4093034.81</v>
      </c>
      <c r="T96" s="69">
        <v>2859292.24</v>
      </c>
      <c r="U96" s="69">
        <v>0</v>
      </c>
      <c r="V96" s="69">
        <v>0</v>
      </c>
      <c r="W96" s="69">
        <v>418194.05</v>
      </c>
      <c r="X96" s="70">
        <v>1966376.49</v>
      </c>
      <c r="Y96" s="70">
        <v>24295661.199999999</v>
      </c>
      <c r="Z96" s="60">
        <v>0.12637480117026639</v>
      </c>
      <c r="AA96" s="70">
        <v>1879642.96</v>
      </c>
      <c r="AB96" s="70">
        <v>0</v>
      </c>
      <c r="AC96" s="70">
        <v>0</v>
      </c>
      <c r="AD96" s="70">
        <v>0</v>
      </c>
      <c r="AE96" s="70">
        <v>0</v>
      </c>
      <c r="AF96" s="70">
        <f t="shared" ref="AF96:AF111" si="37">SUM(AD96:AE96)</f>
        <v>0</v>
      </c>
      <c r="AG96" s="70">
        <v>838125.88</v>
      </c>
      <c r="AH96" s="69">
        <v>60801.39</v>
      </c>
      <c r="AI96" s="69">
        <v>238934.31</v>
      </c>
      <c r="AJ96" s="70">
        <v>582.70000000000005</v>
      </c>
      <c r="AK96" s="69">
        <v>74155.72</v>
      </c>
      <c r="AL96" s="69">
        <v>2615.65</v>
      </c>
      <c r="AM96" s="69">
        <v>71568.929999999993</v>
      </c>
      <c r="AN96" s="69">
        <v>11000</v>
      </c>
      <c r="AO96" s="69">
        <v>0</v>
      </c>
      <c r="AP96" s="69">
        <v>31376.59</v>
      </c>
      <c r="AQ96" s="69">
        <v>37102.490000000005</v>
      </c>
      <c r="AR96" s="69">
        <v>7743.35</v>
      </c>
      <c r="AS96" s="69">
        <v>0</v>
      </c>
      <c r="AT96" s="69">
        <v>3084.11</v>
      </c>
      <c r="AU96" s="69">
        <v>23002.5</v>
      </c>
      <c r="AV96" s="69">
        <v>59770.32</v>
      </c>
      <c r="AW96" s="69">
        <v>1459863.94</v>
      </c>
      <c r="AX96" s="69">
        <v>140599.1</v>
      </c>
      <c r="AY96" s="60">
        <f t="shared" ref="AY96:AY111" si="38">AX96/AW96</f>
        <v>9.6309728699785546E-2</v>
      </c>
      <c r="AZ96" s="70">
        <v>0</v>
      </c>
      <c r="BA96" s="60">
        <v>7.799973577135226E-2</v>
      </c>
      <c r="BB96" s="69">
        <v>0</v>
      </c>
      <c r="BC96" s="69">
        <v>3045388.59</v>
      </c>
      <c r="BD96" s="70">
        <v>240158</v>
      </c>
      <c r="BE96" s="70">
        <v>5.8207660913467401E-11</v>
      </c>
      <c r="BF96" s="70">
        <v>781245.35999999905</v>
      </c>
      <c r="BG96" s="70">
        <v>416279.37499999901</v>
      </c>
      <c r="BH96" s="70">
        <v>0</v>
      </c>
      <c r="BI96" s="70">
        <v>0</v>
      </c>
      <c r="BJ96" s="70">
        <f t="shared" ref="BJ96:BJ111" si="39">SUM(BH96:BI96)</f>
        <v>0</v>
      </c>
      <c r="BK96" s="70">
        <v>0</v>
      </c>
      <c r="BL96" s="59">
        <v>3485</v>
      </c>
      <c r="BM96" s="59">
        <v>804</v>
      </c>
      <c r="BN96" s="58">
        <v>5</v>
      </c>
      <c r="BO96" s="58">
        <v>-6</v>
      </c>
      <c r="BP96" s="58">
        <v>-17</v>
      </c>
      <c r="BQ96" s="58">
        <v>-60</v>
      </c>
      <c r="BR96" s="58">
        <v>-80</v>
      </c>
      <c r="BS96" s="58">
        <v>-249</v>
      </c>
      <c r="BT96" s="58">
        <v>1</v>
      </c>
      <c r="BU96" s="58">
        <v>-1</v>
      </c>
      <c r="BV96" s="58">
        <v>1</v>
      </c>
      <c r="BW96" s="58">
        <v>-509</v>
      </c>
      <c r="BX96" s="58">
        <v>-4</v>
      </c>
      <c r="BY96" s="58">
        <v>3370</v>
      </c>
      <c r="BZ96" s="58">
        <v>0</v>
      </c>
      <c r="CA96" s="58">
        <v>2</v>
      </c>
      <c r="CB96" s="58">
        <v>92</v>
      </c>
      <c r="CC96" s="58">
        <v>41</v>
      </c>
      <c r="CD96" s="58">
        <v>374</v>
      </c>
      <c r="CE96" s="58">
        <v>1</v>
      </c>
      <c r="CF96" s="58">
        <v>3</v>
      </c>
    </row>
    <row r="97" spans="1:84" s="49" customFormat="1" ht="15.6" customHeight="1" x14ac:dyDescent="0.25">
      <c r="A97" s="42">
        <v>10</v>
      </c>
      <c r="B97" s="43" t="s">
        <v>310</v>
      </c>
      <c r="C97" s="56" t="s">
        <v>311</v>
      </c>
      <c r="D97" s="41" t="s">
        <v>312</v>
      </c>
      <c r="E97" s="41" t="s">
        <v>104</v>
      </c>
      <c r="F97" s="41" t="s">
        <v>308</v>
      </c>
      <c r="G97" s="69">
        <v>66525680.380000003</v>
      </c>
      <c r="H97" s="69">
        <v>0</v>
      </c>
      <c r="I97" s="69">
        <v>115324.84</v>
      </c>
      <c r="J97" s="69">
        <v>0</v>
      </c>
      <c r="K97" s="70">
        <v>0</v>
      </c>
      <c r="L97" s="70">
        <v>66641005.219999999</v>
      </c>
      <c r="M97" s="70">
        <v>0</v>
      </c>
      <c r="N97" s="69">
        <v>25664578.539999999</v>
      </c>
      <c r="O97" s="69">
        <v>2533870.9900000002</v>
      </c>
      <c r="P97" s="71">
        <v>16173619.75</v>
      </c>
      <c r="Q97" s="69">
        <v>21811.7</v>
      </c>
      <c r="R97" s="69">
        <v>2921284.17</v>
      </c>
      <c r="S97" s="69">
        <v>11469791.609999999</v>
      </c>
      <c r="T97" s="69">
        <v>3712836.07</v>
      </c>
      <c r="U97" s="69">
        <v>0</v>
      </c>
      <c r="V97" s="69">
        <v>145886.45000000001</v>
      </c>
      <c r="W97" s="69">
        <v>2118434.0699999998</v>
      </c>
      <c r="X97" s="70">
        <v>2851274.14</v>
      </c>
      <c r="Y97" s="70">
        <v>67613387.489999995</v>
      </c>
      <c r="Z97" s="60">
        <v>2.4568823507912538E-2</v>
      </c>
      <c r="AA97" s="70">
        <v>2344530.73</v>
      </c>
      <c r="AB97" s="70">
        <v>0</v>
      </c>
      <c r="AC97" s="70">
        <v>0</v>
      </c>
      <c r="AD97" s="70">
        <v>0</v>
      </c>
      <c r="AE97" s="70">
        <v>0</v>
      </c>
      <c r="AF97" s="70">
        <f t="shared" si="37"/>
        <v>0</v>
      </c>
      <c r="AG97" s="70">
        <v>1278419.6499999999</v>
      </c>
      <c r="AH97" s="69">
        <v>100156.32</v>
      </c>
      <c r="AI97" s="69">
        <v>353133.27</v>
      </c>
      <c r="AJ97" s="70">
        <v>0</v>
      </c>
      <c r="AK97" s="69">
        <v>165193</v>
      </c>
      <c r="AL97" s="69">
        <v>28375.58</v>
      </c>
      <c r="AM97" s="69">
        <v>135197.98000000001</v>
      </c>
      <c r="AN97" s="69">
        <v>11000</v>
      </c>
      <c r="AO97" s="69">
        <v>8550</v>
      </c>
      <c r="AP97" s="69">
        <v>60207.13</v>
      </c>
      <c r="AQ97" s="69">
        <v>121608.97</v>
      </c>
      <c r="AR97" s="69">
        <v>8711.7800000000007</v>
      </c>
      <c r="AS97" s="69">
        <v>885</v>
      </c>
      <c r="AT97" s="69">
        <v>1750</v>
      </c>
      <c r="AU97" s="69">
        <v>61005.64</v>
      </c>
      <c r="AV97" s="69">
        <v>85737.81</v>
      </c>
      <c r="AW97" s="69">
        <v>2419932.13</v>
      </c>
      <c r="AX97" s="69">
        <v>0</v>
      </c>
      <c r="AY97" s="60">
        <f t="shared" si="38"/>
        <v>0</v>
      </c>
      <c r="AZ97" s="70">
        <v>0</v>
      </c>
      <c r="BA97" s="60">
        <v>3.5242491570290649E-2</v>
      </c>
      <c r="BB97" s="69">
        <v>1044739.86</v>
      </c>
      <c r="BC97" s="69">
        <v>589717.84</v>
      </c>
      <c r="BD97" s="70">
        <v>240158</v>
      </c>
      <c r="BE97" s="70">
        <v>0</v>
      </c>
      <c r="BF97" s="70">
        <v>980239.33</v>
      </c>
      <c r="BG97" s="70">
        <v>375256.29749999999</v>
      </c>
      <c r="BH97" s="70">
        <v>0</v>
      </c>
      <c r="BI97" s="70">
        <v>0</v>
      </c>
      <c r="BJ97" s="70">
        <f t="shared" si="39"/>
        <v>0</v>
      </c>
      <c r="BK97" s="70">
        <v>0</v>
      </c>
      <c r="BL97" s="59">
        <v>5177</v>
      </c>
      <c r="BM97" s="59">
        <v>884</v>
      </c>
      <c r="BN97" s="58">
        <v>195</v>
      </c>
      <c r="BO97" s="58">
        <v>-128</v>
      </c>
      <c r="BP97" s="58">
        <v>-16</v>
      </c>
      <c r="BQ97" s="58">
        <v>-141</v>
      </c>
      <c r="BR97" s="58">
        <v>-124</v>
      </c>
      <c r="BS97" s="58">
        <v>-375</v>
      </c>
      <c r="BT97" s="58">
        <v>0</v>
      </c>
      <c r="BU97" s="58">
        <v>0</v>
      </c>
      <c r="BV97" s="58">
        <v>-3</v>
      </c>
      <c r="BW97" s="58">
        <v>-843</v>
      </c>
      <c r="BX97" s="58">
        <v>-9</v>
      </c>
      <c r="BY97" s="58">
        <v>4617</v>
      </c>
      <c r="BZ97" s="58">
        <v>69</v>
      </c>
      <c r="CA97" s="58">
        <v>12</v>
      </c>
      <c r="CB97" s="58">
        <v>269</v>
      </c>
      <c r="CC97" s="58">
        <v>62</v>
      </c>
      <c r="CD97" s="58">
        <v>405</v>
      </c>
      <c r="CE97" s="58">
        <v>105</v>
      </c>
      <c r="CF97" s="58">
        <v>8</v>
      </c>
    </row>
    <row r="98" spans="1:84" s="49" customFormat="1" ht="15.6" customHeight="1" x14ac:dyDescent="0.25">
      <c r="A98" s="42">
        <v>10</v>
      </c>
      <c r="B98" s="43" t="s">
        <v>315</v>
      </c>
      <c r="C98" s="56" t="s">
        <v>316</v>
      </c>
      <c r="D98" s="41" t="s">
        <v>317</v>
      </c>
      <c r="E98" s="41" t="s">
        <v>313</v>
      </c>
      <c r="F98" s="41" t="s">
        <v>314</v>
      </c>
      <c r="G98" s="69">
        <v>23396071.77</v>
      </c>
      <c r="H98" s="69">
        <v>309.29000000000002</v>
      </c>
      <c r="I98" s="69">
        <v>0</v>
      </c>
      <c r="J98" s="69">
        <v>0</v>
      </c>
      <c r="K98" s="70">
        <v>0</v>
      </c>
      <c r="L98" s="70">
        <v>23396381.059999999</v>
      </c>
      <c r="M98" s="70">
        <v>0</v>
      </c>
      <c r="N98" s="69">
        <v>1543476.44</v>
      </c>
      <c r="O98" s="69">
        <v>1510628.46</v>
      </c>
      <c r="P98" s="71">
        <v>6969903.7400000002</v>
      </c>
      <c r="Q98" s="69">
        <v>11209.52</v>
      </c>
      <c r="R98" s="69">
        <v>1132527.33</v>
      </c>
      <c r="S98" s="69">
        <v>8352648.7699999996</v>
      </c>
      <c r="T98" s="69">
        <v>1668035.95</v>
      </c>
      <c r="U98" s="69">
        <v>0</v>
      </c>
      <c r="V98" s="69">
        <v>0</v>
      </c>
      <c r="W98" s="69">
        <v>440096.54</v>
      </c>
      <c r="X98" s="70">
        <v>2322768.83</v>
      </c>
      <c r="Y98" s="70">
        <v>23951295.579999998</v>
      </c>
      <c r="Z98" s="60">
        <v>4.9454759564426409E-2</v>
      </c>
      <c r="AA98" s="70">
        <v>2311380.85</v>
      </c>
      <c r="AB98" s="70">
        <v>0</v>
      </c>
      <c r="AC98" s="70">
        <v>0</v>
      </c>
      <c r="AD98" s="70">
        <v>0</v>
      </c>
      <c r="AE98" s="70">
        <v>0</v>
      </c>
      <c r="AF98" s="70">
        <f t="shared" si="37"/>
        <v>0</v>
      </c>
      <c r="AG98" s="70">
        <v>918692.51</v>
      </c>
      <c r="AH98" s="69">
        <v>75368.929999999993</v>
      </c>
      <c r="AI98" s="69">
        <v>215306.73</v>
      </c>
      <c r="AJ98" s="70">
        <v>0</v>
      </c>
      <c r="AK98" s="69">
        <v>24850.86</v>
      </c>
      <c r="AL98" s="69">
        <v>25265</v>
      </c>
      <c r="AM98" s="69">
        <v>68965.89</v>
      </c>
      <c r="AN98" s="69">
        <v>8750</v>
      </c>
      <c r="AO98" s="69">
        <v>6891.37</v>
      </c>
      <c r="AP98" s="69">
        <v>0</v>
      </c>
      <c r="AQ98" s="69">
        <v>45871.46</v>
      </c>
      <c r="AR98" s="69">
        <v>3425</v>
      </c>
      <c r="AS98" s="69">
        <v>0</v>
      </c>
      <c r="AT98" s="69">
        <v>23945.39</v>
      </c>
      <c r="AU98" s="69">
        <v>37702.93</v>
      </c>
      <c r="AV98" s="69">
        <v>48860.98</v>
      </c>
      <c r="AW98" s="69">
        <v>1503897.05</v>
      </c>
      <c r="AX98" s="69">
        <v>0</v>
      </c>
      <c r="AY98" s="60">
        <f t="shared" si="38"/>
        <v>0</v>
      </c>
      <c r="AZ98" s="70">
        <v>0</v>
      </c>
      <c r="BA98" s="60">
        <v>9.8793544177950693E-2</v>
      </c>
      <c r="BB98" s="69">
        <v>189229.32</v>
      </c>
      <c r="BC98" s="69">
        <v>967833.08</v>
      </c>
      <c r="BD98" s="70">
        <v>240158</v>
      </c>
      <c r="BE98" s="70">
        <v>0</v>
      </c>
      <c r="BF98" s="70">
        <v>1371695.09</v>
      </c>
      <c r="BG98" s="70">
        <v>995720.82750000001</v>
      </c>
      <c r="BH98" s="70">
        <v>0</v>
      </c>
      <c r="BI98" s="70">
        <v>0</v>
      </c>
      <c r="BJ98" s="70">
        <f t="shared" si="39"/>
        <v>0</v>
      </c>
      <c r="BK98" s="70">
        <v>0</v>
      </c>
      <c r="BL98" s="59">
        <v>2840</v>
      </c>
      <c r="BM98" s="59">
        <v>410</v>
      </c>
      <c r="BN98" s="58">
        <v>90</v>
      </c>
      <c r="BO98" s="58">
        <v>0</v>
      </c>
      <c r="BP98" s="58">
        <v>-17</v>
      </c>
      <c r="BQ98" s="58">
        <v>-83</v>
      </c>
      <c r="BR98" s="58">
        <v>-73</v>
      </c>
      <c r="BS98" s="58">
        <v>-229</v>
      </c>
      <c r="BT98" s="58">
        <v>1</v>
      </c>
      <c r="BU98" s="58">
        <v>0</v>
      </c>
      <c r="BV98" s="58">
        <v>162</v>
      </c>
      <c r="BW98" s="58">
        <v>-716</v>
      </c>
      <c r="BX98" s="58">
        <v>0</v>
      </c>
      <c r="BY98" s="58">
        <v>2385</v>
      </c>
      <c r="BZ98" s="58">
        <v>2</v>
      </c>
      <c r="CA98" s="58">
        <v>4</v>
      </c>
      <c r="CB98" s="58">
        <v>230</v>
      </c>
      <c r="CC98" s="58">
        <v>42</v>
      </c>
      <c r="CD98" s="58">
        <v>278</v>
      </c>
      <c r="CE98" s="58">
        <v>4</v>
      </c>
      <c r="CF98" s="58">
        <v>3</v>
      </c>
    </row>
    <row r="99" spans="1:84" s="49" customFormat="1" ht="15.6" customHeight="1" x14ac:dyDescent="0.25">
      <c r="A99" s="42">
        <v>10</v>
      </c>
      <c r="B99" s="43" t="s">
        <v>318</v>
      </c>
      <c r="C99" s="56" t="s">
        <v>319</v>
      </c>
      <c r="D99" s="41" t="s">
        <v>320</v>
      </c>
      <c r="E99" s="41" t="s">
        <v>120</v>
      </c>
      <c r="F99" s="41" t="s">
        <v>308</v>
      </c>
      <c r="G99" s="69">
        <v>9220876.6400000006</v>
      </c>
      <c r="H99" s="69">
        <v>0</v>
      </c>
      <c r="I99" s="69">
        <v>505.44</v>
      </c>
      <c r="J99" s="69">
        <v>0</v>
      </c>
      <c r="K99" s="70">
        <v>0</v>
      </c>
      <c r="L99" s="70">
        <v>9221382.0800000001</v>
      </c>
      <c r="M99" s="70">
        <v>0</v>
      </c>
      <c r="N99" s="69">
        <v>1775995.11</v>
      </c>
      <c r="O99" s="69">
        <v>300574.8</v>
      </c>
      <c r="P99" s="71">
        <v>2834697.6</v>
      </c>
      <c r="Q99" s="69">
        <v>0</v>
      </c>
      <c r="R99" s="69">
        <v>473865.39</v>
      </c>
      <c r="S99" s="69">
        <v>2216993.5099999998</v>
      </c>
      <c r="T99" s="69">
        <v>594160.65</v>
      </c>
      <c r="U99" s="69">
        <v>0</v>
      </c>
      <c r="V99" s="69">
        <v>0</v>
      </c>
      <c r="W99" s="69">
        <v>144310.21</v>
      </c>
      <c r="X99" s="70">
        <v>908894.21</v>
      </c>
      <c r="Y99" s="70">
        <v>9249491.4800000004</v>
      </c>
      <c r="Z99" s="60">
        <v>1.0941420641323968E-2</v>
      </c>
      <c r="AA99" s="70">
        <v>908388.77</v>
      </c>
      <c r="AB99" s="70">
        <v>0</v>
      </c>
      <c r="AC99" s="70">
        <v>0</v>
      </c>
      <c r="AD99" s="70">
        <v>0</v>
      </c>
      <c r="AE99" s="70">
        <v>125.95</v>
      </c>
      <c r="AF99" s="70">
        <f t="shared" si="37"/>
        <v>125.95</v>
      </c>
      <c r="AG99" s="70">
        <v>242102.69</v>
      </c>
      <c r="AH99" s="69">
        <v>18909.48</v>
      </c>
      <c r="AI99" s="69">
        <v>47789.62</v>
      </c>
      <c r="AJ99" s="70">
        <v>0</v>
      </c>
      <c r="AK99" s="69">
        <v>48418.559999999998</v>
      </c>
      <c r="AL99" s="69">
        <v>22680</v>
      </c>
      <c r="AM99" s="69">
        <v>41383.160000000003</v>
      </c>
      <c r="AN99" s="69">
        <v>11000</v>
      </c>
      <c r="AO99" s="69">
        <v>0</v>
      </c>
      <c r="AP99" s="69">
        <v>13897.95</v>
      </c>
      <c r="AQ99" s="69">
        <v>16840.21</v>
      </c>
      <c r="AR99" s="69">
        <v>1720</v>
      </c>
      <c r="AS99" s="69">
        <v>0</v>
      </c>
      <c r="AT99" s="69">
        <v>181.89</v>
      </c>
      <c r="AU99" s="69">
        <v>15886.71</v>
      </c>
      <c r="AV99" s="69">
        <v>35348.53</v>
      </c>
      <c r="AW99" s="69">
        <v>516158.8</v>
      </c>
      <c r="AX99" s="69">
        <v>0</v>
      </c>
      <c r="AY99" s="60">
        <f t="shared" si="38"/>
        <v>0</v>
      </c>
      <c r="AZ99" s="70">
        <v>0</v>
      </c>
      <c r="BA99" s="60">
        <v>9.8514360994639658E-2</v>
      </c>
      <c r="BB99" s="69">
        <v>55354.6</v>
      </c>
      <c r="BC99" s="69">
        <v>45534.89</v>
      </c>
      <c r="BD99" s="70">
        <v>240158</v>
      </c>
      <c r="BE99" s="70">
        <v>0</v>
      </c>
      <c r="BF99" s="70">
        <v>388825.59999999998</v>
      </c>
      <c r="BG99" s="70">
        <v>259785.9</v>
      </c>
      <c r="BH99" s="70">
        <v>0</v>
      </c>
      <c r="BI99" s="70">
        <v>0</v>
      </c>
      <c r="BJ99" s="70">
        <f t="shared" si="39"/>
        <v>0</v>
      </c>
      <c r="BK99" s="70">
        <v>0</v>
      </c>
      <c r="BL99" s="59">
        <v>1059</v>
      </c>
      <c r="BM99" s="59">
        <v>160</v>
      </c>
      <c r="BN99" s="58">
        <v>8</v>
      </c>
      <c r="BO99" s="58">
        <v>-4</v>
      </c>
      <c r="BP99" s="58">
        <v>-1</v>
      </c>
      <c r="BQ99" s="58">
        <v>-22</v>
      </c>
      <c r="BR99" s="58">
        <v>-19</v>
      </c>
      <c r="BS99" s="58">
        <v>-48</v>
      </c>
      <c r="BT99" s="58">
        <v>4</v>
      </c>
      <c r="BU99" s="58">
        <v>0</v>
      </c>
      <c r="BV99" s="58">
        <v>31</v>
      </c>
      <c r="BW99" s="58">
        <v>-205</v>
      </c>
      <c r="BX99" s="58">
        <v>-2</v>
      </c>
      <c r="BY99" s="58">
        <v>961</v>
      </c>
      <c r="BZ99" s="58">
        <v>4</v>
      </c>
      <c r="CA99" s="58">
        <v>1</v>
      </c>
      <c r="CB99" s="58">
        <v>45</v>
      </c>
      <c r="CC99" s="58">
        <v>33</v>
      </c>
      <c r="CD99" s="58">
        <v>142</v>
      </c>
      <c r="CE99" s="58">
        <v>2</v>
      </c>
      <c r="CF99" s="58">
        <v>3</v>
      </c>
    </row>
    <row r="100" spans="1:84" s="49" customFormat="1" ht="15.6" customHeight="1" x14ac:dyDescent="0.25">
      <c r="A100" s="42">
        <v>10</v>
      </c>
      <c r="B100" s="43" t="s">
        <v>321</v>
      </c>
      <c r="C100" s="56" t="s">
        <v>322</v>
      </c>
      <c r="D100" s="41" t="s">
        <v>309</v>
      </c>
      <c r="E100" s="41" t="s">
        <v>120</v>
      </c>
      <c r="F100" s="41" t="s">
        <v>308</v>
      </c>
      <c r="G100" s="69">
        <v>33417361.649999999</v>
      </c>
      <c r="H100" s="69">
        <v>0.01</v>
      </c>
      <c r="I100" s="69">
        <v>646890.31999999995</v>
      </c>
      <c r="J100" s="69">
        <v>0</v>
      </c>
      <c r="K100" s="70">
        <v>0</v>
      </c>
      <c r="L100" s="70">
        <v>34064251.979999997</v>
      </c>
      <c r="M100" s="70">
        <v>0</v>
      </c>
      <c r="N100" s="69">
        <v>7796513.4800000004</v>
      </c>
      <c r="O100" s="69">
        <v>1492694.68</v>
      </c>
      <c r="P100" s="71">
        <v>8193004.5800000001</v>
      </c>
      <c r="Q100" s="69">
        <v>54061.8</v>
      </c>
      <c r="R100" s="69">
        <v>1505053.87</v>
      </c>
      <c r="S100" s="69">
        <v>9687602.4100000001</v>
      </c>
      <c r="T100" s="69">
        <v>2608520.9300000002</v>
      </c>
      <c r="U100" s="69">
        <v>0</v>
      </c>
      <c r="V100" s="69">
        <v>67666.710000000006</v>
      </c>
      <c r="W100" s="69">
        <v>1001978.08</v>
      </c>
      <c r="X100" s="70">
        <v>2290566.33</v>
      </c>
      <c r="Y100" s="70">
        <v>34697662.869999997</v>
      </c>
      <c r="Z100" s="60">
        <v>6.5216599149077778E-2</v>
      </c>
      <c r="AA100" s="70">
        <v>2269554.52</v>
      </c>
      <c r="AB100" s="70">
        <v>0</v>
      </c>
      <c r="AC100" s="70">
        <v>0</v>
      </c>
      <c r="AD100" s="70">
        <v>0</v>
      </c>
      <c r="AE100" s="70">
        <v>70.94</v>
      </c>
      <c r="AF100" s="70">
        <f t="shared" si="37"/>
        <v>70.94</v>
      </c>
      <c r="AG100" s="70">
        <v>1210698.83</v>
      </c>
      <c r="AH100" s="69">
        <v>89938.46</v>
      </c>
      <c r="AI100" s="69">
        <v>393136.91</v>
      </c>
      <c r="AJ100" s="70">
        <v>0</v>
      </c>
      <c r="AK100" s="69">
        <v>119555.99</v>
      </c>
      <c r="AL100" s="69">
        <v>17684.5</v>
      </c>
      <c r="AM100" s="69">
        <v>75313.06</v>
      </c>
      <c r="AN100" s="69">
        <v>11000</v>
      </c>
      <c r="AO100" s="69">
        <v>0</v>
      </c>
      <c r="AP100" s="69">
        <v>62053.41</v>
      </c>
      <c r="AQ100" s="69">
        <v>54226.869999999995</v>
      </c>
      <c r="AR100" s="69">
        <v>3350</v>
      </c>
      <c r="AS100" s="69">
        <v>0</v>
      </c>
      <c r="AT100" s="69">
        <v>2467.48</v>
      </c>
      <c r="AU100" s="69">
        <v>24145.67</v>
      </c>
      <c r="AV100" s="69">
        <v>33723.279999999999</v>
      </c>
      <c r="AW100" s="69">
        <v>2097294.46</v>
      </c>
      <c r="AX100" s="69">
        <v>0</v>
      </c>
      <c r="AY100" s="60">
        <f t="shared" si="38"/>
        <v>0</v>
      </c>
      <c r="AZ100" s="70">
        <v>0</v>
      </c>
      <c r="BA100" s="60">
        <v>6.7915431019671776E-2</v>
      </c>
      <c r="BB100" s="69">
        <v>0</v>
      </c>
      <c r="BC100" s="69">
        <v>2179366.6800000002</v>
      </c>
      <c r="BD100" s="70">
        <v>240158</v>
      </c>
      <c r="BE100" s="70">
        <v>0</v>
      </c>
      <c r="BF100" s="70">
        <v>433785.7</v>
      </c>
      <c r="BG100" s="70">
        <v>0</v>
      </c>
      <c r="BH100" s="70">
        <v>0</v>
      </c>
      <c r="BI100" s="70">
        <v>0</v>
      </c>
      <c r="BJ100" s="70">
        <f t="shared" si="39"/>
        <v>0</v>
      </c>
      <c r="BK100" s="70">
        <v>0</v>
      </c>
      <c r="BL100" s="59">
        <v>4046</v>
      </c>
      <c r="BM100" s="59">
        <v>693</v>
      </c>
      <c r="BN100" s="58">
        <v>42</v>
      </c>
      <c r="BO100" s="58">
        <v>-35</v>
      </c>
      <c r="BP100" s="58">
        <v>-31</v>
      </c>
      <c r="BQ100" s="58">
        <v>-111</v>
      </c>
      <c r="BR100" s="58">
        <v>-147</v>
      </c>
      <c r="BS100" s="58">
        <v>-298</v>
      </c>
      <c r="BT100" s="58">
        <v>0</v>
      </c>
      <c r="BU100" s="58">
        <v>0</v>
      </c>
      <c r="BV100" s="58">
        <v>59</v>
      </c>
      <c r="BW100" s="58">
        <v>-639</v>
      </c>
      <c r="BX100" s="58">
        <v>-4</v>
      </c>
      <c r="BY100" s="58">
        <v>3575</v>
      </c>
      <c r="BZ100" s="58">
        <v>4</v>
      </c>
      <c r="CA100" s="58">
        <v>4</v>
      </c>
      <c r="CB100" s="58">
        <v>236</v>
      </c>
      <c r="CC100" s="58">
        <v>67</v>
      </c>
      <c r="CD100" s="58">
        <v>324</v>
      </c>
      <c r="CE100" s="58">
        <v>2</v>
      </c>
      <c r="CF100" s="58">
        <v>7</v>
      </c>
    </row>
    <row r="101" spans="1:84" s="49" customFormat="1" ht="15.6" customHeight="1" x14ac:dyDescent="0.25">
      <c r="A101" s="38">
        <v>10</v>
      </c>
      <c r="B101" s="46" t="s">
        <v>511</v>
      </c>
      <c r="C101" s="56" t="s">
        <v>89</v>
      </c>
      <c r="D101" s="41" t="s">
        <v>309</v>
      </c>
      <c r="E101" s="41" t="s">
        <v>120</v>
      </c>
      <c r="F101" s="41" t="s">
        <v>308</v>
      </c>
      <c r="G101" s="69">
        <v>35983911.009999998</v>
      </c>
      <c r="H101" s="69">
        <v>71433.88</v>
      </c>
      <c r="I101" s="69">
        <v>834090.33</v>
      </c>
      <c r="J101" s="69">
        <v>0</v>
      </c>
      <c r="K101" s="70">
        <v>0</v>
      </c>
      <c r="L101" s="70">
        <v>36889435.219999999</v>
      </c>
      <c r="M101" s="70">
        <v>0</v>
      </c>
      <c r="N101" s="69">
        <v>9138418.3399999999</v>
      </c>
      <c r="O101" s="69">
        <v>1807375.75</v>
      </c>
      <c r="P101" s="71">
        <v>8034884.2699999996</v>
      </c>
      <c r="Q101" s="69">
        <v>162556.26999999999</v>
      </c>
      <c r="R101" s="69">
        <v>1792434.74</v>
      </c>
      <c r="S101" s="69">
        <v>10026428.59</v>
      </c>
      <c r="T101" s="69">
        <v>2656819.64</v>
      </c>
      <c r="U101" s="69">
        <v>0</v>
      </c>
      <c r="V101" s="69">
        <v>71433.88</v>
      </c>
      <c r="W101" s="69">
        <v>1099266.68</v>
      </c>
      <c r="X101" s="70">
        <v>2518348.9</v>
      </c>
      <c r="Y101" s="70">
        <v>37307967.060000002</v>
      </c>
      <c r="Z101" s="60">
        <v>4.0757087041693535E-2</v>
      </c>
      <c r="AA101" s="70">
        <v>2518348.9</v>
      </c>
      <c r="AB101" s="70">
        <v>0</v>
      </c>
      <c r="AC101" s="70">
        <v>0</v>
      </c>
      <c r="AD101" s="70">
        <v>0</v>
      </c>
      <c r="AE101" s="70">
        <v>265.14</v>
      </c>
      <c r="AF101" s="70">
        <f t="shared" si="37"/>
        <v>265.14</v>
      </c>
      <c r="AG101" s="70">
        <v>1488859.59</v>
      </c>
      <c r="AH101" s="69">
        <v>108141.53</v>
      </c>
      <c r="AI101" s="69">
        <v>405708.25</v>
      </c>
      <c r="AJ101" s="70">
        <v>0</v>
      </c>
      <c r="AK101" s="69">
        <v>166719.44</v>
      </c>
      <c r="AL101" s="69">
        <v>20859.2</v>
      </c>
      <c r="AM101" s="69">
        <v>50400</v>
      </c>
      <c r="AN101" s="69">
        <v>11000</v>
      </c>
      <c r="AO101" s="69">
        <v>2240</v>
      </c>
      <c r="AP101" s="69">
        <v>47825.94</v>
      </c>
      <c r="AQ101" s="69">
        <v>51795.020000000004</v>
      </c>
      <c r="AR101" s="69">
        <v>11581.4</v>
      </c>
      <c r="AS101" s="69">
        <v>0</v>
      </c>
      <c r="AT101" s="69">
        <v>20111.560000000001</v>
      </c>
      <c r="AU101" s="69">
        <v>25463.25</v>
      </c>
      <c r="AV101" s="69">
        <v>70101.600000000006</v>
      </c>
      <c r="AW101" s="69">
        <v>2480806.7799999998</v>
      </c>
      <c r="AX101" s="69">
        <v>0</v>
      </c>
      <c r="AY101" s="60">
        <f t="shared" si="38"/>
        <v>0</v>
      </c>
      <c r="AZ101" s="70">
        <v>0</v>
      </c>
      <c r="BA101" s="60">
        <v>6.9985413739494462E-2</v>
      </c>
      <c r="BB101" s="69">
        <v>0</v>
      </c>
      <c r="BC101" s="69">
        <v>1469510.83</v>
      </c>
      <c r="BD101" s="70">
        <v>237255</v>
      </c>
      <c r="BE101" s="70">
        <v>0</v>
      </c>
      <c r="BF101" s="70">
        <v>583193.65</v>
      </c>
      <c r="BG101" s="70">
        <v>0</v>
      </c>
      <c r="BH101" s="70">
        <v>0</v>
      </c>
      <c r="BI101" s="70">
        <v>0</v>
      </c>
      <c r="BJ101" s="70">
        <f t="shared" si="39"/>
        <v>0</v>
      </c>
      <c r="BK101" s="70">
        <v>0</v>
      </c>
      <c r="BL101" s="59">
        <v>4680</v>
      </c>
      <c r="BM101" s="59">
        <v>775</v>
      </c>
      <c r="BN101" s="58">
        <v>87</v>
      </c>
      <c r="BO101" s="58">
        <v>-13</v>
      </c>
      <c r="BP101" s="58">
        <v>-40</v>
      </c>
      <c r="BQ101" s="58">
        <v>-108</v>
      </c>
      <c r="BR101" s="58">
        <v>-101</v>
      </c>
      <c r="BS101" s="58">
        <v>-268</v>
      </c>
      <c r="BT101" s="58">
        <v>20</v>
      </c>
      <c r="BU101" s="58">
        <v>0</v>
      </c>
      <c r="BV101" s="58">
        <v>1</v>
      </c>
      <c r="BW101" s="58">
        <v>-838</v>
      </c>
      <c r="BX101" s="58">
        <v>-2</v>
      </c>
      <c r="BY101" s="58">
        <v>4193</v>
      </c>
      <c r="BZ101" s="58">
        <v>12</v>
      </c>
      <c r="CA101" s="58">
        <v>5</v>
      </c>
      <c r="CB101" s="58">
        <v>273</v>
      </c>
      <c r="CC101" s="58">
        <v>97</v>
      </c>
      <c r="CD101" s="58">
        <v>448</v>
      </c>
      <c r="CE101" s="58">
        <v>0</v>
      </c>
      <c r="CF101" s="58">
        <v>16</v>
      </c>
    </row>
    <row r="102" spans="1:84" s="49" customFormat="1" ht="15.6" customHeight="1" x14ac:dyDescent="0.25">
      <c r="A102" s="38">
        <v>10</v>
      </c>
      <c r="B102" s="50" t="s">
        <v>143</v>
      </c>
      <c r="C102" s="56" t="s">
        <v>323</v>
      </c>
      <c r="D102" s="41" t="s">
        <v>324</v>
      </c>
      <c r="E102" s="41" t="s">
        <v>104</v>
      </c>
      <c r="F102" s="41" t="s">
        <v>308</v>
      </c>
      <c r="G102" s="69">
        <v>22182615.789999999</v>
      </c>
      <c r="H102" s="69">
        <v>0</v>
      </c>
      <c r="I102" s="69">
        <v>1094815.02</v>
      </c>
      <c r="J102" s="69">
        <v>0</v>
      </c>
      <c r="K102" s="70">
        <v>74232.179999999993</v>
      </c>
      <c r="L102" s="70">
        <v>23351662.989999998</v>
      </c>
      <c r="M102" s="70">
        <v>0</v>
      </c>
      <c r="N102" s="69">
        <v>7397935.75</v>
      </c>
      <c r="O102" s="69">
        <v>1308729.95</v>
      </c>
      <c r="P102" s="71">
        <v>4315934.32</v>
      </c>
      <c r="Q102" s="69">
        <v>15612.59</v>
      </c>
      <c r="R102" s="69">
        <v>459247.18</v>
      </c>
      <c r="S102" s="69">
        <v>5533131.8200000003</v>
      </c>
      <c r="T102" s="69">
        <v>1494946.13</v>
      </c>
      <c r="U102" s="69">
        <v>0</v>
      </c>
      <c r="V102" s="69">
        <v>77052.41</v>
      </c>
      <c r="W102" s="69">
        <v>1226682.74</v>
      </c>
      <c r="X102" s="70">
        <v>1789558.55</v>
      </c>
      <c r="Y102" s="70">
        <v>23618831.440000001</v>
      </c>
      <c r="Z102" s="60">
        <v>0.10086742434626148</v>
      </c>
      <c r="AA102" s="70">
        <v>1774744.56</v>
      </c>
      <c r="AB102" s="70">
        <v>0</v>
      </c>
      <c r="AC102" s="70">
        <v>0</v>
      </c>
      <c r="AD102" s="70">
        <v>0</v>
      </c>
      <c r="AE102" s="70">
        <v>0</v>
      </c>
      <c r="AF102" s="70">
        <f t="shared" si="37"/>
        <v>0</v>
      </c>
      <c r="AG102" s="70">
        <v>747281.99</v>
      </c>
      <c r="AH102" s="69">
        <v>57114.62</v>
      </c>
      <c r="AI102" s="69">
        <v>139344.15</v>
      </c>
      <c r="AJ102" s="70">
        <v>16382.57</v>
      </c>
      <c r="AK102" s="69">
        <v>114610.23</v>
      </c>
      <c r="AL102" s="69">
        <v>36751.94</v>
      </c>
      <c r="AM102" s="69">
        <v>69147.53</v>
      </c>
      <c r="AN102" s="69">
        <v>11000</v>
      </c>
      <c r="AO102" s="69">
        <v>7620.55</v>
      </c>
      <c r="AP102" s="69">
        <v>9728.8799999999992</v>
      </c>
      <c r="AQ102" s="69">
        <v>64707.55</v>
      </c>
      <c r="AR102" s="69">
        <v>7809.27</v>
      </c>
      <c r="AS102" s="69">
        <v>720</v>
      </c>
      <c r="AT102" s="69">
        <v>14318.17</v>
      </c>
      <c r="AU102" s="69">
        <v>14872.54</v>
      </c>
      <c r="AV102" s="69">
        <v>97561.49</v>
      </c>
      <c r="AW102" s="69">
        <v>1408971.48</v>
      </c>
      <c r="AX102" s="69">
        <v>0</v>
      </c>
      <c r="AY102" s="60">
        <f t="shared" si="38"/>
        <v>0</v>
      </c>
      <c r="AZ102" s="70">
        <v>0</v>
      </c>
      <c r="BA102" s="60">
        <v>8.0006099226587205E-2</v>
      </c>
      <c r="BB102" s="69">
        <v>487229.26</v>
      </c>
      <c r="BC102" s="69">
        <v>1750274.06</v>
      </c>
      <c r="BD102" s="70">
        <v>240158</v>
      </c>
      <c r="BE102" s="70">
        <v>0</v>
      </c>
      <c r="BF102" s="70">
        <v>845436.68999999901</v>
      </c>
      <c r="BG102" s="70">
        <v>493193.81999999902</v>
      </c>
      <c r="BH102" s="70">
        <v>0</v>
      </c>
      <c r="BI102" s="70">
        <v>0</v>
      </c>
      <c r="BJ102" s="70">
        <f t="shared" si="39"/>
        <v>0</v>
      </c>
      <c r="BK102" s="70">
        <v>0</v>
      </c>
      <c r="BL102" s="59">
        <v>1754</v>
      </c>
      <c r="BM102" s="59">
        <v>436</v>
      </c>
      <c r="BN102" s="58">
        <v>0</v>
      </c>
      <c r="BO102" s="58">
        <v>0</v>
      </c>
      <c r="BP102" s="58">
        <v>-9</v>
      </c>
      <c r="BQ102" s="58">
        <v>-40</v>
      </c>
      <c r="BR102" s="58">
        <v>-76</v>
      </c>
      <c r="BS102" s="58">
        <v>-249</v>
      </c>
      <c r="BT102" s="58">
        <v>5</v>
      </c>
      <c r="BU102" s="58">
        <v>-2</v>
      </c>
      <c r="BV102" s="58">
        <v>234</v>
      </c>
      <c r="BW102" s="58">
        <v>-265</v>
      </c>
      <c r="BX102" s="58">
        <v>-1</v>
      </c>
      <c r="BY102" s="58">
        <v>1787</v>
      </c>
      <c r="BZ102" s="58">
        <v>11</v>
      </c>
      <c r="CA102" s="58">
        <v>3</v>
      </c>
      <c r="CB102" s="58">
        <v>156</v>
      </c>
      <c r="CC102" s="58">
        <v>17</v>
      </c>
      <c r="CD102" s="58">
        <v>80</v>
      </c>
      <c r="CE102" s="58">
        <v>5</v>
      </c>
      <c r="CF102" s="58">
        <v>8</v>
      </c>
    </row>
    <row r="103" spans="1:84" s="49" customFormat="1" ht="15.6" customHeight="1" x14ac:dyDescent="0.25">
      <c r="A103" s="38">
        <v>10</v>
      </c>
      <c r="B103" s="50" t="s">
        <v>325</v>
      </c>
      <c r="C103" s="56" t="s">
        <v>230</v>
      </c>
      <c r="D103" s="41" t="s">
        <v>326</v>
      </c>
      <c r="E103" s="41" t="s">
        <v>120</v>
      </c>
      <c r="F103" s="41" t="s">
        <v>308</v>
      </c>
      <c r="G103" s="69">
        <v>15581769.09</v>
      </c>
      <c r="H103" s="69">
        <v>0.12</v>
      </c>
      <c r="I103" s="69">
        <v>85371.78</v>
      </c>
      <c r="J103" s="69">
        <v>0</v>
      </c>
      <c r="K103" s="70">
        <v>0</v>
      </c>
      <c r="L103" s="70">
        <v>15667140.99</v>
      </c>
      <c r="M103" s="70">
        <v>0</v>
      </c>
      <c r="N103" s="69">
        <v>3664936.26</v>
      </c>
      <c r="O103" s="69">
        <v>473674.53</v>
      </c>
      <c r="P103" s="71">
        <v>4115469.41</v>
      </c>
      <c r="Q103" s="69">
        <v>0</v>
      </c>
      <c r="R103" s="69">
        <v>362501.64</v>
      </c>
      <c r="S103" s="69">
        <v>4496327.42</v>
      </c>
      <c r="T103" s="69">
        <v>1085486.81</v>
      </c>
      <c r="U103" s="69">
        <v>0</v>
      </c>
      <c r="V103" s="69">
        <v>0</v>
      </c>
      <c r="W103" s="69">
        <v>435735.32</v>
      </c>
      <c r="X103" s="70">
        <v>963844.56</v>
      </c>
      <c r="Y103" s="70">
        <v>15597975.949999999</v>
      </c>
      <c r="Z103" s="60">
        <v>2.0635279323329037E-2</v>
      </c>
      <c r="AA103" s="70">
        <v>953964.31</v>
      </c>
      <c r="AB103" s="70">
        <v>0</v>
      </c>
      <c r="AC103" s="70">
        <v>0</v>
      </c>
      <c r="AD103" s="70">
        <v>0</v>
      </c>
      <c r="AE103" s="70">
        <v>14.02</v>
      </c>
      <c r="AF103" s="70">
        <f t="shared" si="37"/>
        <v>14.02</v>
      </c>
      <c r="AG103" s="70">
        <v>297899.69</v>
      </c>
      <c r="AH103" s="69">
        <v>23509.279999999999</v>
      </c>
      <c r="AI103" s="69">
        <v>85225.85</v>
      </c>
      <c r="AJ103" s="70">
        <v>0</v>
      </c>
      <c r="AK103" s="69">
        <v>61095.54</v>
      </c>
      <c r="AL103" s="69">
        <v>29711</v>
      </c>
      <c r="AM103" s="69">
        <v>74918.34</v>
      </c>
      <c r="AN103" s="69">
        <v>11000</v>
      </c>
      <c r="AO103" s="69">
        <v>7155</v>
      </c>
      <c r="AP103" s="69">
        <v>35652.629999999997</v>
      </c>
      <c r="AQ103" s="69">
        <v>36352.89</v>
      </c>
      <c r="AR103" s="69">
        <v>3726.52</v>
      </c>
      <c r="AS103" s="69">
        <v>0</v>
      </c>
      <c r="AT103" s="69">
        <v>6568.25</v>
      </c>
      <c r="AU103" s="69">
        <v>34554.21</v>
      </c>
      <c r="AV103" s="69">
        <v>46253.14</v>
      </c>
      <c r="AW103" s="69">
        <v>753622.34</v>
      </c>
      <c r="AX103" s="69">
        <v>0</v>
      </c>
      <c r="AY103" s="60">
        <f t="shared" si="38"/>
        <v>0</v>
      </c>
      <c r="AZ103" s="70">
        <v>0</v>
      </c>
      <c r="BA103" s="60">
        <v>6.122310659912366E-2</v>
      </c>
      <c r="BB103" s="69">
        <v>200193.92000000001</v>
      </c>
      <c r="BC103" s="69">
        <v>121340.24</v>
      </c>
      <c r="BD103" s="70">
        <v>240158</v>
      </c>
      <c r="BE103" s="70">
        <v>0</v>
      </c>
      <c r="BF103" s="70">
        <v>462828.46</v>
      </c>
      <c r="BG103" s="70">
        <v>274422.875</v>
      </c>
      <c r="BH103" s="70">
        <v>0</v>
      </c>
      <c r="BI103" s="70">
        <v>0</v>
      </c>
      <c r="BJ103" s="70">
        <f t="shared" si="39"/>
        <v>0</v>
      </c>
      <c r="BK103" s="70">
        <v>0</v>
      </c>
      <c r="BL103" s="59">
        <v>1787</v>
      </c>
      <c r="BM103" s="59">
        <v>256</v>
      </c>
      <c r="BN103" s="58">
        <v>3</v>
      </c>
      <c r="BO103" s="58">
        <v>-5</v>
      </c>
      <c r="BP103" s="58">
        <v>-9</v>
      </c>
      <c r="BQ103" s="58">
        <v>-57</v>
      </c>
      <c r="BR103" s="58">
        <v>-14</v>
      </c>
      <c r="BS103" s="58">
        <v>-146</v>
      </c>
      <c r="BT103" s="58">
        <v>1</v>
      </c>
      <c r="BU103" s="58">
        <v>0</v>
      </c>
      <c r="BV103" s="58">
        <v>64</v>
      </c>
      <c r="BW103" s="58">
        <v>-283</v>
      </c>
      <c r="BX103" s="58">
        <v>-2</v>
      </c>
      <c r="BY103" s="58">
        <v>1595</v>
      </c>
      <c r="BZ103" s="58">
        <v>2</v>
      </c>
      <c r="CA103" s="58">
        <v>1</v>
      </c>
      <c r="CB103" s="58">
        <v>82</v>
      </c>
      <c r="CC103" s="58">
        <v>34</v>
      </c>
      <c r="CD103" s="58">
        <v>148</v>
      </c>
      <c r="CE103" s="58">
        <v>18</v>
      </c>
      <c r="CF103" s="58">
        <v>0</v>
      </c>
    </row>
    <row r="104" spans="1:84" s="49" customFormat="1" ht="15.6" customHeight="1" x14ac:dyDescent="0.25">
      <c r="A104" s="38">
        <v>10</v>
      </c>
      <c r="B104" s="50" t="s">
        <v>327</v>
      </c>
      <c r="C104" s="56" t="s">
        <v>249</v>
      </c>
      <c r="D104" s="41" t="s">
        <v>212</v>
      </c>
      <c r="E104" s="41" t="s">
        <v>104</v>
      </c>
      <c r="F104" s="41" t="s">
        <v>308</v>
      </c>
      <c r="G104" s="69">
        <v>4028498.34</v>
      </c>
      <c r="H104" s="69">
        <v>85781.65</v>
      </c>
      <c r="I104" s="69">
        <v>-89276.96</v>
      </c>
      <c r="J104" s="69">
        <v>21707.7</v>
      </c>
      <c r="K104" s="70">
        <v>0</v>
      </c>
      <c r="L104" s="70">
        <v>4046710.73</v>
      </c>
      <c r="M104" s="70">
        <v>319230.88</v>
      </c>
      <c r="N104" s="69">
        <v>1652645.87</v>
      </c>
      <c r="O104" s="69">
        <v>262695.5</v>
      </c>
      <c r="P104" s="71">
        <v>638189.80000000005</v>
      </c>
      <c r="Q104" s="69">
        <v>4021.04</v>
      </c>
      <c r="R104" s="69">
        <v>86134.81</v>
      </c>
      <c r="S104" s="69">
        <v>1299746.7</v>
      </c>
      <c r="T104" s="69">
        <v>157503.69</v>
      </c>
      <c r="U104" s="69">
        <v>0</v>
      </c>
      <c r="V104" s="69">
        <v>7857.5</v>
      </c>
      <c r="W104" s="69">
        <v>158477.09</v>
      </c>
      <c r="X104" s="70">
        <v>380865.7</v>
      </c>
      <c r="Y104" s="70">
        <v>4648137.7</v>
      </c>
      <c r="Z104" s="60">
        <v>0</v>
      </c>
      <c r="AA104" s="70">
        <v>296414.07</v>
      </c>
      <c r="AB104" s="70">
        <v>0</v>
      </c>
      <c r="AC104" s="70">
        <v>0</v>
      </c>
      <c r="AD104" s="70">
        <v>0</v>
      </c>
      <c r="AE104" s="70">
        <v>21.47</v>
      </c>
      <c r="AF104" s="70">
        <f t="shared" si="37"/>
        <v>21.47</v>
      </c>
      <c r="AG104" s="70">
        <v>18624.990000000002</v>
      </c>
      <c r="AH104" s="69">
        <v>1351</v>
      </c>
      <c r="AI104" s="69">
        <v>0</v>
      </c>
      <c r="AJ104" s="70">
        <v>0</v>
      </c>
      <c r="AK104" s="69">
        <v>8450</v>
      </c>
      <c r="AL104" s="69">
        <v>3821.22</v>
      </c>
      <c r="AM104" s="69">
        <v>14991.2</v>
      </c>
      <c r="AN104" s="69">
        <v>11000</v>
      </c>
      <c r="AO104" s="69">
        <v>0</v>
      </c>
      <c r="AP104" s="69">
        <v>2466.15</v>
      </c>
      <c r="AQ104" s="69">
        <v>5317.29</v>
      </c>
      <c r="AR104" s="69">
        <v>250</v>
      </c>
      <c r="AS104" s="69">
        <v>0</v>
      </c>
      <c r="AT104" s="69">
        <v>82.38</v>
      </c>
      <c r="AU104" s="69">
        <v>8313.48</v>
      </c>
      <c r="AV104" s="69">
        <v>42842.7</v>
      </c>
      <c r="AW104" s="69">
        <v>117510.41</v>
      </c>
      <c r="AX104" s="69">
        <v>0</v>
      </c>
      <c r="AY104" s="60">
        <f t="shared" si="38"/>
        <v>0</v>
      </c>
      <c r="AZ104" s="70">
        <v>0</v>
      </c>
      <c r="BA104" s="60">
        <v>6.8176755037196182E-2</v>
      </c>
      <c r="BB104" s="69">
        <v>0</v>
      </c>
      <c r="BC104" s="69">
        <v>0</v>
      </c>
      <c r="BD104" s="70">
        <v>218000</v>
      </c>
      <c r="BE104" s="70">
        <v>2.91038304567337E-11</v>
      </c>
      <c r="BF104" s="70">
        <v>0</v>
      </c>
      <c r="BG104" s="70">
        <v>0</v>
      </c>
      <c r="BH104" s="70">
        <v>0</v>
      </c>
      <c r="BI104" s="70">
        <v>0</v>
      </c>
      <c r="BJ104" s="70">
        <f t="shared" si="39"/>
        <v>0</v>
      </c>
      <c r="BK104" s="70">
        <v>0</v>
      </c>
      <c r="BL104" s="59">
        <v>296</v>
      </c>
      <c r="BM104" s="59">
        <v>34</v>
      </c>
      <c r="BN104" s="58">
        <v>0</v>
      </c>
      <c r="BO104" s="58">
        <v>0</v>
      </c>
      <c r="BP104" s="58">
        <v>-1</v>
      </c>
      <c r="BQ104" s="58">
        <v>-4</v>
      </c>
      <c r="BR104" s="58">
        <v>-3</v>
      </c>
      <c r="BS104" s="58">
        <v>-27</v>
      </c>
      <c r="BT104" s="58">
        <v>0</v>
      </c>
      <c r="BU104" s="58">
        <v>-234</v>
      </c>
      <c r="BV104" s="58">
        <v>-5</v>
      </c>
      <c r="BW104" s="58">
        <v>-56</v>
      </c>
      <c r="BX104" s="58">
        <v>0</v>
      </c>
      <c r="BY104" s="58">
        <v>0</v>
      </c>
      <c r="BZ104" s="58">
        <v>0</v>
      </c>
      <c r="CA104" s="58">
        <v>0</v>
      </c>
      <c r="CB104" s="58">
        <v>32</v>
      </c>
      <c r="CC104" s="58">
        <v>3</v>
      </c>
      <c r="CD104" s="58">
        <v>18</v>
      </c>
      <c r="CE104" s="58">
        <v>3</v>
      </c>
      <c r="CF104" s="58">
        <v>1</v>
      </c>
    </row>
    <row r="105" spans="1:84" s="49" customFormat="1" ht="15.6" customHeight="1" x14ac:dyDescent="0.25">
      <c r="A105" s="38">
        <v>10</v>
      </c>
      <c r="B105" s="50" t="s">
        <v>328</v>
      </c>
      <c r="C105" s="56" t="s">
        <v>329</v>
      </c>
      <c r="D105" s="41" t="s">
        <v>330</v>
      </c>
      <c r="E105" s="41" t="s">
        <v>120</v>
      </c>
      <c r="F105" s="41" t="s">
        <v>314</v>
      </c>
      <c r="G105" s="69">
        <v>28913140.100000001</v>
      </c>
      <c r="H105" s="69">
        <v>0</v>
      </c>
      <c r="I105" s="69">
        <v>1804699.94</v>
      </c>
      <c r="J105" s="69">
        <v>0</v>
      </c>
      <c r="K105" s="70">
        <v>0</v>
      </c>
      <c r="L105" s="70">
        <v>30717840.039999999</v>
      </c>
      <c r="M105" s="70">
        <v>0</v>
      </c>
      <c r="N105" s="69">
        <v>5726243.5999999996</v>
      </c>
      <c r="O105" s="69">
        <v>1389272.07</v>
      </c>
      <c r="P105" s="71">
        <v>8008460.21</v>
      </c>
      <c r="Q105" s="69">
        <v>0</v>
      </c>
      <c r="R105" s="69">
        <v>1030178.33</v>
      </c>
      <c r="S105" s="69">
        <v>8263218.4100000001</v>
      </c>
      <c r="T105" s="69">
        <v>2154156</v>
      </c>
      <c r="U105" s="69">
        <v>0</v>
      </c>
      <c r="V105" s="69">
        <v>46377.65</v>
      </c>
      <c r="W105" s="69">
        <v>1957904.93</v>
      </c>
      <c r="X105" s="70">
        <v>2334684.8099999996</v>
      </c>
      <c r="Y105" s="70">
        <v>30910496.010000002</v>
      </c>
      <c r="Z105" s="60">
        <v>3.7107738429282187E-2</v>
      </c>
      <c r="AA105" s="70">
        <v>2325775.5299999998</v>
      </c>
      <c r="AB105" s="70">
        <v>0</v>
      </c>
      <c r="AC105" s="70">
        <v>0</v>
      </c>
      <c r="AD105" s="70">
        <v>0</v>
      </c>
      <c r="AE105" s="70">
        <v>0</v>
      </c>
      <c r="AF105" s="70">
        <f t="shared" si="37"/>
        <v>0</v>
      </c>
      <c r="AG105" s="70">
        <v>933510.51</v>
      </c>
      <c r="AH105" s="69">
        <v>81023.149999999994</v>
      </c>
      <c r="AI105" s="69">
        <v>297376.65999999997</v>
      </c>
      <c r="AJ105" s="70">
        <v>0</v>
      </c>
      <c r="AK105" s="69">
        <v>113283.82</v>
      </c>
      <c r="AL105" s="69">
        <v>35888.5</v>
      </c>
      <c r="AM105" s="69">
        <v>62845.09</v>
      </c>
      <c r="AN105" s="69">
        <v>10250</v>
      </c>
      <c r="AO105" s="69">
        <v>11213.47</v>
      </c>
      <c r="AP105" s="69">
        <v>8855.36</v>
      </c>
      <c r="AQ105" s="69">
        <v>62368.53</v>
      </c>
      <c r="AR105" s="69">
        <v>18338.96</v>
      </c>
      <c r="AS105" s="69">
        <v>75</v>
      </c>
      <c r="AT105" s="69">
        <v>73769.179999999993</v>
      </c>
      <c r="AU105" s="69">
        <v>43161.09</v>
      </c>
      <c r="AV105" s="69">
        <v>78778.42</v>
      </c>
      <c r="AW105" s="69">
        <v>1830737.74</v>
      </c>
      <c r="AX105" s="69">
        <v>0</v>
      </c>
      <c r="AY105" s="60">
        <f t="shared" si="38"/>
        <v>0</v>
      </c>
      <c r="AZ105" s="70">
        <v>0</v>
      </c>
      <c r="BA105" s="60">
        <v>8.0440087861643209E-2</v>
      </c>
      <c r="BB105" s="69">
        <v>171730.41</v>
      </c>
      <c r="BC105" s="69">
        <v>901170.83</v>
      </c>
      <c r="BD105" s="70">
        <v>240158</v>
      </c>
      <c r="BE105" s="70">
        <v>0</v>
      </c>
      <c r="BF105" s="70">
        <v>1328175.3600000001</v>
      </c>
      <c r="BG105" s="70">
        <v>870490.92500000005</v>
      </c>
      <c r="BH105" s="70">
        <v>0</v>
      </c>
      <c r="BI105" s="70">
        <v>0</v>
      </c>
      <c r="BJ105" s="70">
        <f t="shared" si="39"/>
        <v>0</v>
      </c>
      <c r="BK105" s="70">
        <v>0</v>
      </c>
      <c r="BL105" s="59">
        <v>2856</v>
      </c>
      <c r="BM105" s="59">
        <v>446</v>
      </c>
      <c r="BN105" s="58">
        <v>7</v>
      </c>
      <c r="BO105" s="58">
        <v>-5</v>
      </c>
      <c r="BP105" s="58">
        <v>-13</v>
      </c>
      <c r="BQ105" s="58">
        <v>-69</v>
      </c>
      <c r="BR105" s="58">
        <v>-86</v>
      </c>
      <c r="BS105" s="58">
        <v>-284</v>
      </c>
      <c r="BT105" s="58">
        <v>2</v>
      </c>
      <c r="BU105" s="58">
        <v>0</v>
      </c>
      <c r="BV105" s="58">
        <v>362</v>
      </c>
      <c r="BW105" s="58">
        <v>-646</v>
      </c>
      <c r="BX105" s="58">
        <v>0</v>
      </c>
      <c r="BY105" s="58">
        <v>2570</v>
      </c>
      <c r="BZ105" s="58">
        <v>5</v>
      </c>
      <c r="CA105" s="58">
        <v>2</v>
      </c>
      <c r="CB105" s="58">
        <v>173</v>
      </c>
      <c r="CC105" s="58">
        <v>54</v>
      </c>
      <c r="CD105" s="58">
        <v>293</v>
      </c>
      <c r="CE105" s="58">
        <v>2</v>
      </c>
      <c r="CF105" s="58">
        <v>5</v>
      </c>
    </row>
    <row r="106" spans="1:84" s="49" customFormat="1" ht="15.6" customHeight="1" x14ac:dyDescent="0.25">
      <c r="A106" s="38">
        <v>11</v>
      </c>
      <c r="B106" s="50" t="s">
        <v>512</v>
      </c>
      <c r="C106" s="56" t="s">
        <v>560</v>
      </c>
      <c r="D106" s="41" t="s">
        <v>505</v>
      </c>
      <c r="E106" s="41" t="s">
        <v>109</v>
      </c>
      <c r="F106" s="41" t="s">
        <v>331</v>
      </c>
      <c r="G106" s="69">
        <v>26043210.23</v>
      </c>
      <c r="H106" s="69">
        <v>0</v>
      </c>
      <c r="I106" s="69">
        <v>435985.38</v>
      </c>
      <c r="J106" s="69">
        <v>0</v>
      </c>
      <c r="K106" s="70">
        <v>-8730.4500000000007</v>
      </c>
      <c r="L106" s="70">
        <v>26470465.16</v>
      </c>
      <c r="M106" s="70">
        <v>0</v>
      </c>
      <c r="N106" s="69">
        <v>0</v>
      </c>
      <c r="O106" s="69">
        <v>400459.85</v>
      </c>
      <c r="P106" s="71">
        <v>12135229.26</v>
      </c>
      <c r="Q106" s="69">
        <v>0</v>
      </c>
      <c r="R106" s="69">
        <v>2177182.16</v>
      </c>
      <c r="S106" s="69">
        <v>6769667.46</v>
      </c>
      <c r="T106" s="69">
        <v>2903642.29</v>
      </c>
      <c r="U106" s="69">
        <v>0</v>
      </c>
      <c r="V106" s="69">
        <v>0</v>
      </c>
      <c r="W106" s="69">
        <v>582126.43999999994</v>
      </c>
      <c r="X106" s="70">
        <v>2182394</v>
      </c>
      <c r="Y106" s="70">
        <v>27150701.460000001</v>
      </c>
      <c r="Z106" s="60">
        <v>4.6695309036792657E-2</v>
      </c>
      <c r="AA106" s="70">
        <v>2182394</v>
      </c>
      <c r="AB106" s="70">
        <v>0</v>
      </c>
      <c r="AC106" s="70">
        <v>0</v>
      </c>
      <c r="AD106" s="70">
        <v>0</v>
      </c>
      <c r="AE106" s="70">
        <v>0</v>
      </c>
      <c r="AF106" s="70">
        <f t="shared" si="37"/>
        <v>0</v>
      </c>
      <c r="AG106" s="70">
        <v>818256.81</v>
      </c>
      <c r="AH106" s="69">
        <v>59038.15</v>
      </c>
      <c r="AI106" s="69">
        <v>163637.43</v>
      </c>
      <c r="AJ106" s="70">
        <v>0</v>
      </c>
      <c r="AK106" s="69">
        <v>63860.15</v>
      </c>
      <c r="AL106" s="69">
        <v>0</v>
      </c>
      <c r="AM106" s="69">
        <v>83571.520000000004</v>
      </c>
      <c r="AN106" s="69">
        <v>10150</v>
      </c>
      <c r="AO106" s="69">
        <v>5169</v>
      </c>
      <c r="AP106" s="69">
        <v>1997.61</v>
      </c>
      <c r="AQ106" s="69">
        <v>43089.93</v>
      </c>
      <c r="AR106" s="69">
        <v>13951.55</v>
      </c>
      <c r="AS106" s="69">
        <v>2340</v>
      </c>
      <c r="AT106" s="69">
        <v>28876.5</v>
      </c>
      <c r="AU106" s="69">
        <v>55885.04</v>
      </c>
      <c r="AV106" s="69">
        <v>69970.41</v>
      </c>
      <c r="AW106" s="69">
        <v>1419794.1</v>
      </c>
      <c r="AX106" s="69">
        <v>0</v>
      </c>
      <c r="AY106" s="60">
        <f t="shared" si="38"/>
        <v>0</v>
      </c>
      <c r="AZ106" s="70">
        <v>0</v>
      </c>
      <c r="BA106" s="60">
        <v>8.3798962598168145E-2</v>
      </c>
      <c r="BB106" s="69">
        <v>260078.59</v>
      </c>
      <c r="BC106" s="69">
        <v>956017.16</v>
      </c>
      <c r="BD106" s="70">
        <v>237255</v>
      </c>
      <c r="BE106" s="70">
        <v>0</v>
      </c>
      <c r="BF106" s="70">
        <v>1433217</v>
      </c>
      <c r="BG106" s="70">
        <v>1078268.4750000001</v>
      </c>
      <c r="BH106" s="70">
        <v>0</v>
      </c>
      <c r="BI106" s="70">
        <v>0</v>
      </c>
      <c r="BJ106" s="70">
        <f t="shared" si="39"/>
        <v>0</v>
      </c>
      <c r="BK106" s="70">
        <v>0</v>
      </c>
      <c r="BL106" s="59">
        <v>3761</v>
      </c>
      <c r="BM106" s="59">
        <v>654</v>
      </c>
      <c r="BN106" s="58">
        <v>0</v>
      </c>
      <c r="BO106" s="58">
        <v>-1</v>
      </c>
      <c r="BP106" s="58">
        <v>-30</v>
      </c>
      <c r="BQ106" s="58">
        <v>-101</v>
      </c>
      <c r="BR106" s="58">
        <v>-110</v>
      </c>
      <c r="BS106" s="58">
        <v>-291</v>
      </c>
      <c r="BT106" s="58">
        <v>1</v>
      </c>
      <c r="BU106" s="58">
        <v>0</v>
      </c>
      <c r="BV106" s="58">
        <v>2</v>
      </c>
      <c r="BW106" s="58">
        <v>-502</v>
      </c>
      <c r="BX106" s="58">
        <v>0</v>
      </c>
      <c r="BY106" s="58">
        <v>3383</v>
      </c>
      <c r="BZ106" s="58">
        <v>22</v>
      </c>
      <c r="CA106" s="58">
        <v>31</v>
      </c>
      <c r="CB106" s="58">
        <v>173</v>
      </c>
      <c r="CC106" s="58">
        <v>34</v>
      </c>
      <c r="CD106" s="58">
        <v>262</v>
      </c>
      <c r="CE106" s="58">
        <v>33</v>
      </c>
      <c r="CF106" s="58">
        <v>0</v>
      </c>
    </row>
    <row r="107" spans="1:84" s="49" customFormat="1" ht="15.6" customHeight="1" x14ac:dyDescent="0.25">
      <c r="A107" s="38">
        <v>11</v>
      </c>
      <c r="B107" s="50" t="s">
        <v>333</v>
      </c>
      <c r="C107" s="56" t="s">
        <v>126</v>
      </c>
      <c r="D107" s="41" t="s">
        <v>334</v>
      </c>
      <c r="E107" s="41" t="s">
        <v>115</v>
      </c>
      <c r="F107" s="41" t="s">
        <v>331</v>
      </c>
      <c r="G107" s="69">
        <v>18323692.93</v>
      </c>
      <c r="H107" s="69">
        <v>189762.83</v>
      </c>
      <c r="I107" s="69">
        <v>0</v>
      </c>
      <c r="J107" s="69">
        <v>0</v>
      </c>
      <c r="K107" s="70">
        <v>0</v>
      </c>
      <c r="L107" s="70">
        <v>18513455.760000002</v>
      </c>
      <c r="M107" s="70">
        <v>0</v>
      </c>
      <c r="N107" s="69">
        <v>627292.78</v>
      </c>
      <c r="O107" s="69">
        <v>1968534.82</v>
      </c>
      <c r="P107" s="71">
        <v>6779675.8399999999</v>
      </c>
      <c r="Q107" s="69">
        <v>0</v>
      </c>
      <c r="R107" s="69">
        <v>1456777.12</v>
      </c>
      <c r="S107" s="69">
        <v>4618393.3899999997</v>
      </c>
      <c r="T107" s="69">
        <v>1523662.8</v>
      </c>
      <c r="U107" s="69">
        <v>0</v>
      </c>
      <c r="V107" s="69">
        <v>0</v>
      </c>
      <c r="W107" s="69">
        <v>336375.28</v>
      </c>
      <c r="X107" s="70">
        <v>1189389.5300000007</v>
      </c>
      <c r="Y107" s="70">
        <v>18500101.559999999</v>
      </c>
      <c r="Z107" s="60">
        <v>1.0750368952187294E-2</v>
      </c>
      <c r="AA107" s="70">
        <v>1154172.4099999999</v>
      </c>
      <c r="AB107" s="70">
        <v>0</v>
      </c>
      <c r="AC107" s="70">
        <v>0</v>
      </c>
      <c r="AD107" s="70">
        <v>7.27595761418343E-10</v>
      </c>
      <c r="AE107" s="70">
        <v>0</v>
      </c>
      <c r="AF107" s="70">
        <f t="shared" si="37"/>
        <v>7.27595761418343E-10</v>
      </c>
      <c r="AG107" s="70">
        <v>437842.8</v>
      </c>
      <c r="AH107" s="69">
        <v>34640.36</v>
      </c>
      <c r="AI107" s="69">
        <v>112000.08</v>
      </c>
      <c r="AJ107" s="70">
        <v>0</v>
      </c>
      <c r="AK107" s="69">
        <v>106911.13</v>
      </c>
      <c r="AL107" s="69">
        <v>8111.62</v>
      </c>
      <c r="AM107" s="69">
        <v>48937.919999999998</v>
      </c>
      <c r="AN107" s="69">
        <v>10150</v>
      </c>
      <c r="AO107" s="69">
        <v>10825</v>
      </c>
      <c r="AP107" s="69">
        <v>0</v>
      </c>
      <c r="AQ107" s="69">
        <v>30274.699999999997</v>
      </c>
      <c r="AR107" s="69">
        <v>2704</v>
      </c>
      <c r="AS107" s="69">
        <v>0</v>
      </c>
      <c r="AT107" s="69">
        <v>10027.780000000001</v>
      </c>
      <c r="AU107" s="69">
        <v>66095.95</v>
      </c>
      <c r="AV107" s="69">
        <v>27205.620000000003</v>
      </c>
      <c r="AW107" s="69">
        <v>905726.96</v>
      </c>
      <c r="AX107" s="69">
        <v>0</v>
      </c>
      <c r="AY107" s="60">
        <f t="shared" si="38"/>
        <v>0</v>
      </c>
      <c r="AZ107" s="70">
        <v>0</v>
      </c>
      <c r="BA107" s="60">
        <v>6.2987980338306174E-2</v>
      </c>
      <c r="BB107" s="69">
        <v>155030.48000000001</v>
      </c>
      <c r="BC107" s="69">
        <v>43996</v>
      </c>
      <c r="BD107" s="70">
        <v>237255</v>
      </c>
      <c r="BE107" s="70">
        <v>0</v>
      </c>
      <c r="BF107" s="70">
        <v>622906.18000000005</v>
      </c>
      <c r="BG107" s="70">
        <v>396474.44</v>
      </c>
      <c r="BH107" s="70">
        <v>0</v>
      </c>
      <c r="BI107" s="70">
        <v>0</v>
      </c>
      <c r="BJ107" s="70">
        <f t="shared" si="39"/>
        <v>0</v>
      </c>
      <c r="BK107" s="70">
        <v>0</v>
      </c>
      <c r="BL107" s="59">
        <v>2279</v>
      </c>
      <c r="BM107" s="59">
        <v>473</v>
      </c>
      <c r="BN107" s="58">
        <v>0</v>
      </c>
      <c r="BO107" s="58">
        <v>0</v>
      </c>
      <c r="BP107" s="58">
        <v>-10</v>
      </c>
      <c r="BQ107" s="58">
        <v>-38</v>
      </c>
      <c r="BR107" s="58">
        <v>-65</v>
      </c>
      <c r="BS107" s="58">
        <v>-155</v>
      </c>
      <c r="BT107" s="58">
        <v>0</v>
      </c>
      <c r="BU107" s="58">
        <v>0</v>
      </c>
      <c r="BV107" s="58">
        <v>0</v>
      </c>
      <c r="BW107" s="58">
        <v>-404</v>
      </c>
      <c r="BX107" s="58">
        <v>-6</v>
      </c>
      <c r="BY107" s="58">
        <v>2074</v>
      </c>
      <c r="BZ107" s="58">
        <v>0</v>
      </c>
      <c r="CA107" s="58">
        <v>1</v>
      </c>
      <c r="CB107" s="58">
        <v>87</v>
      </c>
      <c r="CC107" s="58">
        <v>40</v>
      </c>
      <c r="CD107" s="58">
        <v>249</v>
      </c>
      <c r="CE107" s="58">
        <v>25</v>
      </c>
      <c r="CF107" s="58">
        <v>4</v>
      </c>
    </row>
    <row r="108" spans="1:84" s="49" customFormat="1" ht="15.6" customHeight="1" x14ac:dyDescent="0.25">
      <c r="A108" s="38">
        <v>11</v>
      </c>
      <c r="B108" s="50" t="s">
        <v>541</v>
      </c>
      <c r="C108" s="57" t="s">
        <v>525</v>
      </c>
      <c r="D108" s="41" t="s">
        <v>332</v>
      </c>
      <c r="E108" s="36" t="s">
        <v>109</v>
      </c>
      <c r="F108" s="41" t="s">
        <v>331</v>
      </c>
      <c r="G108" s="69">
        <v>48109329.890000001</v>
      </c>
      <c r="H108" s="69">
        <v>70.430000000000007</v>
      </c>
      <c r="I108" s="69">
        <v>1276921.0499999998</v>
      </c>
      <c r="J108" s="69">
        <v>0</v>
      </c>
      <c r="K108" s="70">
        <v>0</v>
      </c>
      <c r="L108" s="70">
        <v>49386321.369999997</v>
      </c>
      <c r="M108" s="70">
        <v>0</v>
      </c>
      <c r="N108" s="69">
        <v>6574.74</v>
      </c>
      <c r="O108" s="69">
        <v>6219554.2000000002</v>
      </c>
      <c r="P108" s="71">
        <v>16564695.02</v>
      </c>
      <c r="Q108" s="69">
        <v>0</v>
      </c>
      <c r="R108" s="69">
        <v>4237429.93</v>
      </c>
      <c r="S108" s="69">
        <v>12040544.49</v>
      </c>
      <c r="T108" s="69">
        <v>6112512.8300000001</v>
      </c>
      <c r="U108" s="69">
        <v>0</v>
      </c>
      <c r="V108" s="69">
        <v>0</v>
      </c>
      <c r="W108" s="69">
        <v>1585989.65</v>
      </c>
      <c r="X108" s="70">
        <v>3414220.14</v>
      </c>
      <c r="Y108" s="70">
        <v>50181521</v>
      </c>
      <c r="Z108" s="60">
        <v>5.0755559490624304E-2</v>
      </c>
      <c r="AA108" s="70">
        <v>3414220.14</v>
      </c>
      <c r="AB108" s="70">
        <v>0</v>
      </c>
      <c r="AC108" s="70">
        <v>0</v>
      </c>
      <c r="AD108" s="70">
        <v>0</v>
      </c>
      <c r="AE108" s="70">
        <v>0</v>
      </c>
      <c r="AF108" s="70">
        <f t="shared" si="37"/>
        <v>0</v>
      </c>
      <c r="AG108" s="70">
        <v>1366797.23</v>
      </c>
      <c r="AH108" s="69">
        <v>105718.82</v>
      </c>
      <c r="AI108" s="69">
        <v>400052.98</v>
      </c>
      <c r="AJ108" s="70">
        <v>0</v>
      </c>
      <c r="AK108" s="69">
        <v>127171.14</v>
      </c>
      <c r="AL108" s="69">
        <v>11672.5</v>
      </c>
      <c r="AM108" s="69">
        <v>126826.24000000001</v>
      </c>
      <c r="AN108" s="69">
        <v>10150</v>
      </c>
      <c r="AO108" s="69">
        <v>1110</v>
      </c>
      <c r="AP108" s="69">
        <v>0</v>
      </c>
      <c r="AQ108" s="69">
        <v>66319.16</v>
      </c>
      <c r="AR108" s="69">
        <v>15901.69</v>
      </c>
      <c r="AS108" s="69">
        <v>2895</v>
      </c>
      <c r="AT108" s="69">
        <v>14645.35</v>
      </c>
      <c r="AU108" s="69">
        <v>80033.070000000007</v>
      </c>
      <c r="AV108" s="69">
        <v>72363.39</v>
      </c>
      <c r="AW108" s="69">
        <v>2401656.5699999998</v>
      </c>
      <c r="AX108" s="69">
        <v>0</v>
      </c>
      <c r="AY108" s="60">
        <f t="shared" si="38"/>
        <v>0</v>
      </c>
      <c r="AZ108" s="70">
        <v>0</v>
      </c>
      <c r="BA108" s="60">
        <v>7.0967942139424381E-2</v>
      </c>
      <c r="BB108" s="69">
        <v>714677.12</v>
      </c>
      <c r="BC108" s="69">
        <v>1727142.41</v>
      </c>
      <c r="BD108" s="70">
        <v>237255</v>
      </c>
      <c r="BE108" s="70">
        <v>0</v>
      </c>
      <c r="BF108" s="70">
        <v>1901692.78</v>
      </c>
      <c r="BG108" s="70">
        <v>1301278.6375</v>
      </c>
      <c r="BH108" s="70">
        <v>0</v>
      </c>
      <c r="BI108" s="70">
        <v>0</v>
      </c>
      <c r="BJ108" s="70">
        <f t="shared" si="39"/>
        <v>0</v>
      </c>
      <c r="BK108" s="70">
        <v>0</v>
      </c>
      <c r="BL108" s="59">
        <v>7113</v>
      </c>
      <c r="BM108" s="59">
        <v>1333</v>
      </c>
      <c r="BN108" s="58">
        <v>10</v>
      </c>
      <c r="BO108" s="58">
        <v>0</v>
      </c>
      <c r="BP108" s="58">
        <v>-19</v>
      </c>
      <c r="BQ108" s="58">
        <v>-119</v>
      </c>
      <c r="BR108" s="58">
        <v>-312</v>
      </c>
      <c r="BS108" s="58">
        <v>-781</v>
      </c>
      <c r="BT108" s="58">
        <v>3</v>
      </c>
      <c r="BU108" s="58">
        <v>-1</v>
      </c>
      <c r="BV108" s="58">
        <v>8</v>
      </c>
      <c r="BW108" s="58">
        <v>-1028</v>
      </c>
      <c r="BX108" s="58">
        <v>-1</v>
      </c>
      <c r="BY108" s="58">
        <v>6206</v>
      </c>
      <c r="BZ108" s="58">
        <v>17</v>
      </c>
      <c r="CA108" s="58">
        <v>15</v>
      </c>
      <c r="CB108" s="58">
        <v>318</v>
      </c>
      <c r="CC108" s="58">
        <v>63</v>
      </c>
      <c r="CD108" s="58">
        <v>517</v>
      </c>
      <c r="CE108" s="58">
        <v>112</v>
      </c>
      <c r="CF108" s="58">
        <v>12</v>
      </c>
    </row>
    <row r="109" spans="1:84" s="49" customFormat="1" ht="15.6" customHeight="1" x14ac:dyDescent="0.25">
      <c r="A109" s="38">
        <v>11</v>
      </c>
      <c r="B109" s="50" t="s">
        <v>335</v>
      </c>
      <c r="C109" s="56" t="s">
        <v>336</v>
      </c>
      <c r="D109" s="41" t="s">
        <v>337</v>
      </c>
      <c r="E109" s="36" t="s">
        <v>104</v>
      </c>
      <c r="F109" s="41" t="s">
        <v>314</v>
      </c>
      <c r="G109" s="69">
        <v>62108801.773000002</v>
      </c>
      <c r="H109" s="69">
        <v>0</v>
      </c>
      <c r="I109" s="69">
        <v>2761741.64</v>
      </c>
      <c r="J109" s="69">
        <v>0</v>
      </c>
      <c r="K109" s="70">
        <v>3351.8</v>
      </c>
      <c r="L109" s="70">
        <v>64873895.213</v>
      </c>
      <c r="M109" s="70">
        <v>0</v>
      </c>
      <c r="N109" s="69">
        <v>1177303.43</v>
      </c>
      <c r="O109" s="69">
        <v>5339781.24</v>
      </c>
      <c r="P109" s="71">
        <v>18167112.530000001</v>
      </c>
      <c r="Q109" s="69">
        <v>0</v>
      </c>
      <c r="R109" s="69">
        <v>4169144.65</v>
      </c>
      <c r="S109" s="69">
        <v>23542931.969999999</v>
      </c>
      <c r="T109" s="69">
        <v>6330722.6900000004</v>
      </c>
      <c r="U109" s="69">
        <v>0</v>
      </c>
      <c r="V109" s="69">
        <v>0</v>
      </c>
      <c r="W109" s="69">
        <v>2876865.4</v>
      </c>
      <c r="X109" s="70">
        <v>2749405.5989999999</v>
      </c>
      <c r="Y109" s="70">
        <v>64353267.509000003</v>
      </c>
      <c r="Z109" s="60">
        <v>0.10908903265857874</v>
      </c>
      <c r="AA109" s="70">
        <v>2746053.7990000001</v>
      </c>
      <c r="AB109" s="70">
        <v>0</v>
      </c>
      <c r="AC109" s="70">
        <v>0</v>
      </c>
      <c r="AD109" s="70">
        <v>3351.8</v>
      </c>
      <c r="AE109" s="70">
        <v>0</v>
      </c>
      <c r="AF109" s="70">
        <f t="shared" si="37"/>
        <v>3351.8</v>
      </c>
      <c r="AG109" s="70">
        <v>1269671.03</v>
      </c>
      <c r="AH109" s="69">
        <v>103953.49</v>
      </c>
      <c r="AI109" s="69">
        <v>287449.31</v>
      </c>
      <c r="AJ109" s="70">
        <v>0</v>
      </c>
      <c r="AK109" s="69">
        <v>518255.5</v>
      </c>
      <c r="AL109" s="69">
        <v>23483.67</v>
      </c>
      <c r="AM109" s="69">
        <v>107766.06</v>
      </c>
      <c r="AN109" s="69">
        <v>10150</v>
      </c>
      <c r="AO109" s="69">
        <v>7362</v>
      </c>
      <c r="AP109" s="69">
        <v>0</v>
      </c>
      <c r="AQ109" s="69">
        <v>70269.990000000005</v>
      </c>
      <c r="AR109" s="69">
        <v>0</v>
      </c>
      <c r="AS109" s="69">
        <v>1905</v>
      </c>
      <c r="AT109" s="69">
        <v>8614.6200000000008</v>
      </c>
      <c r="AU109" s="69">
        <v>107070.3</v>
      </c>
      <c r="AV109" s="69">
        <v>79085.279999999999</v>
      </c>
      <c r="AW109" s="69">
        <v>2595036.25</v>
      </c>
      <c r="AX109" s="69">
        <v>0</v>
      </c>
      <c r="AY109" s="60">
        <f t="shared" si="38"/>
        <v>0</v>
      </c>
      <c r="AZ109" s="70">
        <v>0</v>
      </c>
      <c r="BA109" s="60">
        <v>4.4213601303024451E-2</v>
      </c>
      <c r="BB109" s="69">
        <v>546256.42000000004</v>
      </c>
      <c r="BC109" s="69">
        <v>6229132.6829999797</v>
      </c>
      <c r="BD109" s="70">
        <v>240158</v>
      </c>
      <c r="BE109" s="70">
        <v>0</v>
      </c>
      <c r="BF109" s="70">
        <v>885286.63800000004</v>
      </c>
      <c r="BG109" s="70">
        <v>236527.57550000001</v>
      </c>
      <c r="BH109" s="70">
        <v>0</v>
      </c>
      <c r="BI109" s="70">
        <v>0</v>
      </c>
      <c r="BJ109" s="70">
        <f t="shared" si="39"/>
        <v>0</v>
      </c>
      <c r="BK109" s="70">
        <v>0</v>
      </c>
      <c r="BL109" s="59">
        <v>10863</v>
      </c>
      <c r="BM109" s="59">
        <v>1485</v>
      </c>
      <c r="BN109" s="58">
        <v>120</v>
      </c>
      <c r="BO109" s="58">
        <v>-146</v>
      </c>
      <c r="BP109" s="58">
        <v>-27</v>
      </c>
      <c r="BQ109" s="58">
        <v>-322</v>
      </c>
      <c r="BR109" s="58">
        <v>-408</v>
      </c>
      <c r="BS109" s="58">
        <v>-1326</v>
      </c>
      <c r="BT109" s="58">
        <v>0</v>
      </c>
      <c r="BU109" s="58">
        <v>-4</v>
      </c>
      <c r="BV109" s="58">
        <v>0</v>
      </c>
      <c r="BW109" s="58">
        <v>-1348</v>
      </c>
      <c r="BX109" s="58">
        <v>0</v>
      </c>
      <c r="BY109" s="58">
        <v>8887</v>
      </c>
      <c r="BZ109" s="58">
        <v>146</v>
      </c>
      <c r="CA109" s="58">
        <v>31</v>
      </c>
      <c r="CB109" s="58">
        <v>440</v>
      </c>
      <c r="CC109" s="58">
        <v>139</v>
      </c>
      <c r="CD109" s="58">
        <v>721</v>
      </c>
      <c r="CE109" s="58">
        <v>5</v>
      </c>
      <c r="CF109" s="58">
        <v>9</v>
      </c>
    </row>
    <row r="110" spans="1:84" s="49" customFormat="1" ht="15.6" customHeight="1" x14ac:dyDescent="0.25">
      <c r="A110" s="38">
        <v>11</v>
      </c>
      <c r="B110" s="50" t="s">
        <v>338</v>
      </c>
      <c r="C110" s="56" t="s">
        <v>339</v>
      </c>
      <c r="D110" s="41" t="s">
        <v>340</v>
      </c>
      <c r="E110" s="41" t="s">
        <v>104</v>
      </c>
      <c r="F110" s="41" t="s">
        <v>314</v>
      </c>
      <c r="G110" s="69">
        <v>13402690.43</v>
      </c>
      <c r="H110" s="69">
        <v>0</v>
      </c>
      <c r="I110" s="69">
        <v>161265.54</v>
      </c>
      <c r="J110" s="69">
        <v>0</v>
      </c>
      <c r="K110" s="70">
        <v>0</v>
      </c>
      <c r="L110" s="70">
        <v>13563955.970000001</v>
      </c>
      <c r="M110" s="70">
        <v>0</v>
      </c>
      <c r="N110" s="69">
        <v>51477.51</v>
      </c>
      <c r="O110" s="69">
        <v>1012707.66</v>
      </c>
      <c r="P110" s="71">
        <v>2907032.7</v>
      </c>
      <c r="Q110" s="69">
        <v>0</v>
      </c>
      <c r="R110" s="69">
        <v>595317.30000000005</v>
      </c>
      <c r="S110" s="69">
        <v>5888948.9000000004</v>
      </c>
      <c r="T110" s="69">
        <v>1359588.55</v>
      </c>
      <c r="U110" s="69">
        <v>0</v>
      </c>
      <c r="V110" s="69">
        <v>0</v>
      </c>
      <c r="W110" s="69">
        <v>253824.49</v>
      </c>
      <c r="X110" s="70">
        <v>1236451.53</v>
      </c>
      <c r="Y110" s="70">
        <v>13305348.640000001</v>
      </c>
      <c r="Z110" s="60">
        <v>9.8057550971876031E-2</v>
      </c>
      <c r="AA110" s="70">
        <v>1236451.53</v>
      </c>
      <c r="AB110" s="70">
        <v>0</v>
      </c>
      <c r="AC110" s="70">
        <v>0</v>
      </c>
      <c r="AD110" s="70">
        <v>0</v>
      </c>
      <c r="AE110" s="70">
        <v>307.3</v>
      </c>
      <c r="AF110" s="70">
        <f t="shared" si="37"/>
        <v>307.3</v>
      </c>
      <c r="AG110" s="70">
        <v>325422.96000000002</v>
      </c>
      <c r="AH110" s="69">
        <v>25615.29</v>
      </c>
      <c r="AI110" s="69">
        <v>86042.28</v>
      </c>
      <c r="AJ110" s="70">
        <v>0</v>
      </c>
      <c r="AK110" s="69">
        <v>35547</v>
      </c>
      <c r="AL110" s="69">
        <v>13582.01</v>
      </c>
      <c r="AM110" s="69">
        <v>100768.31</v>
      </c>
      <c r="AN110" s="69">
        <v>10150</v>
      </c>
      <c r="AO110" s="69">
        <v>0</v>
      </c>
      <c r="AP110" s="69">
        <v>1800</v>
      </c>
      <c r="AQ110" s="69">
        <v>27961.360000000001</v>
      </c>
      <c r="AR110" s="69">
        <v>2665</v>
      </c>
      <c r="AS110" s="69">
        <v>0</v>
      </c>
      <c r="AT110" s="69">
        <v>4990.42</v>
      </c>
      <c r="AU110" s="69">
        <v>13040.28</v>
      </c>
      <c r="AV110" s="69">
        <v>31102.420000000002</v>
      </c>
      <c r="AW110" s="69">
        <v>678687.33</v>
      </c>
      <c r="AX110" s="69">
        <v>0</v>
      </c>
      <c r="AY110" s="60">
        <f t="shared" si="38"/>
        <v>0</v>
      </c>
      <c r="AZ110" s="70">
        <v>0</v>
      </c>
      <c r="BA110" s="60">
        <v>9.2253979636236369E-2</v>
      </c>
      <c r="BB110" s="69">
        <v>124848.37</v>
      </c>
      <c r="BC110" s="69">
        <v>1189386.6299999999</v>
      </c>
      <c r="BD110" s="70">
        <v>240158</v>
      </c>
      <c r="BE110" s="70">
        <v>0</v>
      </c>
      <c r="BF110" s="70">
        <v>772782.14999999898</v>
      </c>
      <c r="BG110" s="70">
        <v>603110.31749999896</v>
      </c>
      <c r="BH110" s="70">
        <v>0</v>
      </c>
      <c r="BI110" s="70">
        <v>0</v>
      </c>
      <c r="BJ110" s="70">
        <f t="shared" si="39"/>
        <v>0</v>
      </c>
      <c r="BK110" s="70">
        <v>0</v>
      </c>
      <c r="BL110" s="59">
        <v>1804</v>
      </c>
      <c r="BM110" s="59">
        <v>344</v>
      </c>
      <c r="BN110" s="58">
        <v>0</v>
      </c>
      <c r="BO110" s="58">
        <v>0</v>
      </c>
      <c r="BP110" s="58">
        <v>-5</v>
      </c>
      <c r="BQ110" s="58">
        <v>-20</v>
      </c>
      <c r="BR110" s="58">
        <v>-61</v>
      </c>
      <c r="BS110" s="58">
        <v>-124</v>
      </c>
      <c r="BT110" s="58">
        <v>0</v>
      </c>
      <c r="BU110" s="58">
        <v>-1</v>
      </c>
      <c r="BV110" s="58">
        <v>9</v>
      </c>
      <c r="BW110" s="58">
        <v>-271</v>
      </c>
      <c r="BX110" s="58">
        <v>0</v>
      </c>
      <c r="BY110" s="58">
        <v>1675</v>
      </c>
      <c r="BZ110" s="58">
        <v>2</v>
      </c>
      <c r="CA110" s="58">
        <v>2</v>
      </c>
      <c r="CB110" s="58">
        <v>151</v>
      </c>
      <c r="CC110" s="58">
        <v>6</v>
      </c>
      <c r="CD110" s="58">
        <v>98</v>
      </c>
      <c r="CE110" s="58">
        <v>12</v>
      </c>
      <c r="CF110" s="58">
        <v>4</v>
      </c>
    </row>
    <row r="111" spans="1:84" s="49" customFormat="1" ht="15.6" customHeight="1" x14ac:dyDescent="0.25">
      <c r="A111" s="38">
        <v>11</v>
      </c>
      <c r="B111" s="50" t="s">
        <v>341</v>
      </c>
      <c r="C111" s="56" t="s">
        <v>342</v>
      </c>
      <c r="D111" s="41" t="s">
        <v>343</v>
      </c>
      <c r="E111" s="41" t="s">
        <v>104</v>
      </c>
      <c r="F111" s="41" t="s">
        <v>314</v>
      </c>
      <c r="G111" s="69">
        <v>59337601.789999999</v>
      </c>
      <c r="H111" s="69">
        <v>0</v>
      </c>
      <c r="I111" s="69">
        <v>1050532.03</v>
      </c>
      <c r="J111" s="69">
        <v>0</v>
      </c>
      <c r="K111" s="70">
        <v>0</v>
      </c>
      <c r="L111" s="70">
        <v>60388133.82</v>
      </c>
      <c r="M111" s="70">
        <v>0</v>
      </c>
      <c r="N111" s="69">
        <v>801983.16</v>
      </c>
      <c r="O111" s="69">
        <v>6633302.6699999999</v>
      </c>
      <c r="P111" s="71">
        <v>12186075.23</v>
      </c>
      <c r="Q111" s="69">
        <v>0</v>
      </c>
      <c r="R111" s="69">
        <v>3827105.84</v>
      </c>
      <c r="S111" s="69">
        <v>28033247.370000001</v>
      </c>
      <c r="T111" s="69">
        <v>4853528.71</v>
      </c>
      <c r="U111" s="69">
        <v>0</v>
      </c>
      <c r="V111" s="69">
        <v>0</v>
      </c>
      <c r="W111" s="69">
        <v>1337926.07</v>
      </c>
      <c r="X111" s="70">
        <v>3118557.45</v>
      </c>
      <c r="Y111" s="70">
        <v>60791726.5</v>
      </c>
      <c r="Z111" s="60">
        <v>6.0616959929212705E-2</v>
      </c>
      <c r="AA111" s="70">
        <v>3111702.83</v>
      </c>
      <c r="AB111" s="70">
        <v>0</v>
      </c>
      <c r="AC111" s="70">
        <v>0</v>
      </c>
      <c r="AD111" s="70">
        <v>0</v>
      </c>
      <c r="AE111" s="70">
        <v>0</v>
      </c>
      <c r="AF111" s="70">
        <f t="shared" si="37"/>
        <v>0</v>
      </c>
      <c r="AG111" s="70">
        <v>1821783.67</v>
      </c>
      <c r="AH111" s="69">
        <v>137862.45000000001</v>
      </c>
      <c r="AI111" s="69">
        <v>539891.13</v>
      </c>
      <c r="AJ111" s="70">
        <v>0</v>
      </c>
      <c r="AK111" s="69">
        <v>248188.42</v>
      </c>
      <c r="AL111" s="69">
        <v>4880.6499999999996</v>
      </c>
      <c r="AM111" s="69">
        <v>71773.55</v>
      </c>
      <c r="AN111" s="69">
        <v>10150</v>
      </c>
      <c r="AO111" s="69">
        <v>2609.48</v>
      </c>
      <c r="AP111" s="69">
        <v>3034.84</v>
      </c>
      <c r="AQ111" s="69">
        <v>64448.14</v>
      </c>
      <c r="AR111" s="69">
        <v>13223.95</v>
      </c>
      <c r="AS111" s="69">
        <v>4410</v>
      </c>
      <c r="AT111" s="69">
        <v>54977.73</v>
      </c>
      <c r="AU111" s="69">
        <v>70182.78</v>
      </c>
      <c r="AV111" s="69">
        <v>67128.800000000003</v>
      </c>
      <c r="AW111" s="69">
        <v>3114545.59</v>
      </c>
      <c r="AX111" s="69">
        <v>0</v>
      </c>
      <c r="AY111" s="60">
        <f t="shared" si="38"/>
        <v>0</v>
      </c>
      <c r="AZ111" s="70">
        <v>0</v>
      </c>
      <c r="BA111" s="60">
        <v>5.2440657123497138E-2</v>
      </c>
      <c r="BB111" s="69">
        <v>429122.76</v>
      </c>
      <c r="BC111" s="69">
        <v>3167742.27</v>
      </c>
      <c r="BD111" s="70">
        <v>240158</v>
      </c>
      <c r="BE111" s="70">
        <v>0</v>
      </c>
      <c r="BF111" s="70">
        <v>1372419.01</v>
      </c>
      <c r="BG111" s="70">
        <v>593782.61250000005</v>
      </c>
      <c r="BH111" s="70">
        <v>0</v>
      </c>
      <c r="BI111" s="70">
        <v>0</v>
      </c>
      <c r="BJ111" s="70">
        <f t="shared" si="39"/>
        <v>0</v>
      </c>
      <c r="BK111" s="70">
        <v>0</v>
      </c>
      <c r="BL111" s="59">
        <v>7466</v>
      </c>
      <c r="BM111" s="59">
        <v>1210</v>
      </c>
      <c r="BN111" s="58">
        <v>0</v>
      </c>
      <c r="BO111" s="58">
        <v>0</v>
      </c>
      <c r="BP111" s="58">
        <v>-19</v>
      </c>
      <c r="BQ111" s="58">
        <v>-117</v>
      </c>
      <c r="BR111" s="58">
        <v>-186</v>
      </c>
      <c r="BS111" s="58">
        <v>-540</v>
      </c>
      <c r="BT111" s="58">
        <v>19</v>
      </c>
      <c r="BU111" s="58">
        <v>0</v>
      </c>
      <c r="BV111" s="58">
        <v>0</v>
      </c>
      <c r="BW111" s="58">
        <v>-1422</v>
      </c>
      <c r="BX111" s="58">
        <v>-3</v>
      </c>
      <c r="BY111" s="58">
        <v>6408</v>
      </c>
      <c r="BZ111" s="58">
        <v>13</v>
      </c>
      <c r="CA111" s="58">
        <v>4</v>
      </c>
      <c r="CB111" s="58">
        <v>539</v>
      </c>
      <c r="CC111" s="58">
        <v>145</v>
      </c>
      <c r="CD111" s="58">
        <v>712</v>
      </c>
      <c r="CE111" s="58">
        <v>6</v>
      </c>
      <c r="CF111" s="58">
        <v>20</v>
      </c>
    </row>
    <row r="112" spans="1:84" s="49" customFormat="1" ht="15.6" customHeight="1" x14ac:dyDescent="0.25">
      <c r="A112" s="38">
        <v>11</v>
      </c>
      <c r="B112" s="73" t="s">
        <v>572</v>
      </c>
      <c r="C112" s="56" t="s">
        <v>582</v>
      </c>
      <c r="D112" s="41" t="s">
        <v>337</v>
      </c>
      <c r="E112" s="41" t="s">
        <v>104</v>
      </c>
      <c r="F112" s="41" t="s">
        <v>314</v>
      </c>
      <c r="G112" s="58">
        <v>73089768</v>
      </c>
      <c r="H112" s="58">
        <v>0</v>
      </c>
      <c r="I112" s="58">
        <f>100382+1134537</f>
        <v>1234919</v>
      </c>
      <c r="J112" s="58">
        <v>0</v>
      </c>
      <c r="K112" s="59">
        <v>0</v>
      </c>
      <c r="L112" s="59">
        <v>74324687</v>
      </c>
      <c r="M112" s="59">
        <v>0</v>
      </c>
      <c r="N112" s="58">
        <v>2972426</v>
      </c>
      <c r="O112" s="58">
        <v>6558169</v>
      </c>
      <c r="P112" s="65">
        <v>21777244</v>
      </c>
      <c r="Q112" s="58">
        <v>0</v>
      </c>
      <c r="R112" s="58">
        <v>4782059</v>
      </c>
      <c r="S112" s="58">
        <v>24814921</v>
      </c>
      <c r="T112" s="58">
        <v>7782831</v>
      </c>
      <c r="U112" s="58">
        <v>0</v>
      </c>
      <c r="V112" s="58">
        <v>0</v>
      </c>
      <c r="W112" s="58">
        <v>1449264</v>
      </c>
      <c r="X112" s="59">
        <v>3283494</v>
      </c>
      <c r="Y112" s="59">
        <v>73420407</v>
      </c>
      <c r="Z112" s="60">
        <f>4126840/73089768</f>
        <v>5.6462622784628352E-2</v>
      </c>
      <c r="AA112" s="59">
        <v>3283494</v>
      </c>
      <c r="AB112" s="59">
        <v>0</v>
      </c>
      <c r="AC112" s="59">
        <v>0</v>
      </c>
      <c r="AD112" s="59">
        <v>0</v>
      </c>
      <c r="AE112" s="59">
        <v>0</v>
      </c>
      <c r="AF112" s="59">
        <f t="shared" ref="AF112" si="40">SUM(AD112:AE112)</f>
        <v>0</v>
      </c>
      <c r="AG112" s="59">
        <v>2036586</v>
      </c>
      <c r="AH112" s="58">
        <v>160996</v>
      </c>
      <c r="AI112" s="58">
        <v>471201</v>
      </c>
      <c r="AJ112" s="70">
        <v>0</v>
      </c>
      <c r="AK112" s="58">
        <v>393271</v>
      </c>
      <c r="AL112" s="58">
        <v>5294</v>
      </c>
      <c r="AM112" s="58">
        <v>94208</v>
      </c>
      <c r="AN112" s="58">
        <v>16850</v>
      </c>
      <c r="AO112" s="58">
        <v>27304</v>
      </c>
      <c r="AP112" s="58">
        <v>0</v>
      </c>
      <c r="AQ112" s="58">
        <f>10511+41615+22748</f>
        <v>74874</v>
      </c>
      <c r="AR112" s="58">
        <v>460</v>
      </c>
      <c r="AS112" s="58">
        <v>600</v>
      </c>
      <c r="AT112" s="58">
        <v>11035</v>
      </c>
      <c r="AU112" s="58">
        <v>111153</v>
      </c>
      <c r="AV112" s="58">
        <f>63577+12126+27829+2450+2787+7165</f>
        <v>115934</v>
      </c>
      <c r="AW112" s="58">
        <v>3519764</v>
      </c>
      <c r="AX112" s="58">
        <v>0</v>
      </c>
      <c r="AY112" s="60">
        <f t="shared" ref="AY112" si="41">AX112/AW112</f>
        <v>0</v>
      </c>
      <c r="AZ112" s="59">
        <v>-5713</v>
      </c>
      <c r="BA112" s="60">
        <f>3283494/73089768</f>
        <v>4.4924126725918737E-2</v>
      </c>
      <c r="BB112" s="58">
        <v>598692</v>
      </c>
      <c r="BC112" s="58">
        <v>3528148</v>
      </c>
      <c r="BD112" s="59">
        <v>39740</v>
      </c>
      <c r="BE112" s="59">
        <v>0</v>
      </c>
      <c r="BF112" s="59">
        <v>1011343</v>
      </c>
      <c r="BG112" s="59">
        <v>131402</v>
      </c>
      <c r="BH112" s="59">
        <v>0</v>
      </c>
      <c r="BI112" s="59">
        <v>0</v>
      </c>
      <c r="BJ112" s="59">
        <v>0</v>
      </c>
      <c r="BK112" s="59">
        <v>0</v>
      </c>
      <c r="BL112" s="59">
        <v>13072</v>
      </c>
      <c r="BM112" s="59">
        <v>1838</v>
      </c>
      <c r="BN112" s="58">
        <v>1</v>
      </c>
      <c r="BO112" s="58">
        <v>0</v>
      </c>
      <c r="BP112" s="58">
        <v>-17</v>
      </c>
      <c r="BQ112" s="58">
        <v>-159</v>
      </c>
      <c r="BR112" s="58">
        <v>-346</v>
      </c>
      <c r="BS112" s="58">
        <v>-1183</v>
      </c>
      <c r="BT112" s="58">
        <v>10</v>
      </c>
      <c r="BU112" s="58">
        <v>-1</v>
      </c>
      <c r="BV112" s="58">
        <v>0</v>
      </c>
      <c r="BW112" s="58">
        <v>-1186</v>
      </c>
      <c r="BX112" s="58">
        <v>-1</v>
      </c>
      <c r="BY112" s="58">
        <v>12028</v>
      </c>
      <c r="BZ112" s="58">
        <v>263</v>
      </c>
      <c r="CA112" s="58">
        <v>33</v>
      </c>
      <c r="CB112" s="58">
        <v>266</v>
      </c>
      <c r="CC112" s="58">
        <v>87</v>
      </c>
      <c r="CD112" s="58">
        <v>799</v>
      </c>
      <c r="CE112" s="58">
        <v>5</v>
      </c>
      <c r="CF112" s="58">
        <v>20</v>
      </c>
    </row>
    <row r="113" spans="1:84" s="49" customFormat="1" ht="15.6" customHeight="1" x14ac:dyDescent="0.25">
      <c r="A113" s="38">
        <v>12</v>
      </c>
      <c r="B113" s="50" t="s">
        <v>344</v>
      </c>
      <c r="C113" s="56" t="s">
        <v>345</v>
      </c>
      <c r="D113" s="41" t="s">
        <v>346</v>
      </c>
      <c r="E113" s="36" t="s">
        <v>86</v>
      </c>
      <c r="F113" s="41" t="s">
        <v>347</v>
      </c>
      <c r="G113" s="69">
        <v>29859491.68</v>
      </c>
      <c r="H113" s="69">
        <v>0</v>
      </c>
      <c r="I113" s="69">
        <v>214575.86000000002</v>
      </c>
      <c r="J113" s="69">
        <v>0</v>
      </c>
      <c r="K113" s="70">
        <v>268.8</v>
      </c>
      <c r="L113" s="70">
        <v>30074336.34</v>
      </c>
      <c r="M113" s="70">
        <v>0</v>
      </c>
      <c r="N113" s="69">
        <v>0</v>
      </c>
      <c r="O113" s="69">
        <v>3051402</v>
      </c>
      <c r="P113" s="71">
        <v>4542033.95</v>
      </c>
      <c r="Q113" s="69">
        <v>49159.040000000001</v>
      </c>
      <c r="R113" s="69">
        <v>4022506.08</v>
      </c>
      <c r="S113" s="69">
        <v>13039961.08</v>
      </c>
      <c r="T113" s="69">
        <v>3192096.32</v>
      </c>
      <c r="U113" s="69">
        <v>0</v>
      </c>
      <c r="V113" s="69">
        <v>0</v>
      </c>
      <c r="W113" s="69">
        <v>312293.61</v>
      </c>
      <c r="X113" s="70">
        <v>2713613.42</v>
      </c>
      <c r="Y113" s="70">
        <v>30923065.5</v>
      </c>
      <c r="Z113" s="60">
        <v>4.0501653978591443E-2</v>
      </c>
      <c r="AA113" s="70">
        <v>2713344.62</v>
      </c>
      <c r="AB113" s="70">
        <v>0</v>
      </c>
      <c r="AC113" s="70">
        <v>0</v>
      </c>
      <c r="AD113" s="70">
        <v>268.8</v>
      </c>
      <c r="AE113" s="70">
        <v>0</v>
      </c>
      <c r="AF113" s="70">
        <f t="shared" ref="AF113:AF125" si="42">SUM(AD113:AE113)</f>
        <v>268.8</v>
      </c>
      <c r="AG113" s="70">
        <v>994085.45</v>
      </c>
      <c r="AH113" s="69">
        <v>74487.820000000007</v>
      </c>
      <c r="AI113" s="69">
        <v>235406.07</v>
      </c>
      <c r="AJ113" s="70">
        <v>0</v>
      </c>
      <c r="AK113" s="69">
        <v>169672.64</v>
      </c>
      <c r="AL113" s="69">
        <v>43117.19</v>
      </c>
      <c r="AM113" s="69">
        <v>75297.06</v>
      </c>
      <c r="AN113" s="69">
        <v>17113</v>
      </c>
      <c r="AO113" s="69">
        <v>0</v>
      </c>
      <c r="AP113" s="69">
        <v>0</v>
      </c>
      <c r="AQ113" s="69">
        <v>41549.57</v>
      </c>
      <c r="AR113" s="69">
        <v>22143.33</v>
      </c>
      <c r="AS113" s="69">
        <v>0</v>
      </c>
      <c r="AT113" s="69">
        <v>18617.79</v>
      </c>
      <c r="AU113" s="69">
        <v>65577.070000000007</v>
      </c>
      <c r="AV113" s="69">
        <v>65145.33</v>
      </c>
      <c r="AW113" s="69">
        <v>1822212.32</v>
      </c>
      <c r="AX113" s="69">
        <v>0</v>
      </c>
      <c r="AY113" s="60">
        <f t="shared" ref="AY113:AY125" si="43">AX113/AW113</f>
        <v>0</v>
      </c>
      <c r="AZ113" s="70">
        <v>0</v>
      </c>
      <c r="BA113" s="60">
        <v>9.0870422346051138E-2</v>
      </c>
      <c r="BB113" s="69">
        <v>276497.42</v>
      </c>
      <c r="BC113" s="69">
        <v>932861.38</v>
      </c>
      <c r="BD113" s="70">
        <v>237255</v>
      </c>
      <c r="BE113" s="70">
        <v>2.91038304567337E-11</v>
      </c>
      <c r="BF113" s="70">
        <v>1530189.83</v>
      </c>
      <c r="BG113" s="70">
        <v>1074636.75</v>
      </c>
      <c r="BH113" s="70">
        <v>0</v>
      </c>
      <c r="BI113" s="70">
        <v>0</v>
      </c>
      <c r="BJ113" s="70">
        <f t="shared" ref="BJ113:BJ125" si="44">SUM(BH113:BI113)</f>
        <v>0</v>
      </c>
      <c r="BK113" s="70">
        <v>0</v>
      </c>
      <c r="BL113" s="59">
        <v>4405</v>
      </c>
      <c r="BM113" s="59">
        <v>607</v>
      </c>
      <c r="BN113" s="58">
        <v>0</v>
      </c>
      <c r="BO113" s="58">
        <v>0</v>
      </c>
      <c r="BP113" s="58">
        <v>-8</v>
      </c>
      <c r="BQ113" s="58">
        <v>-59</v>
      </c>
      <c r="BR113" s="58">
        <v>-65</v>
      </c>
      <c r="BS113" s="58">
        <v>-173</v>
      </c>
      <c r="BT113" s="58">
        <v>11</v>
      </c>
      <c r="BU113" s="58">
        <v>0</v>
      </c>
      <c r="BV113" s="58">
        <v>-37</v>
      </c>
      <c r="BW113" s="58">
        <v>-715</v>
      </c>
      <c r="BX113" s="58">
        <v>-5</v>
      </c>
      <c r="BY113" s="58">
        <v>3961</v>
      </c>
      <c r="BZ113" s="58">
        <v>3</v>
      </c>
      <c r="CA113" s="58">
        <v>95</v>
      </c>
      <c r="CB113" s="58">
        <v>164</v>
      </c>
      <c r="CC113" s="58">
        <v>62</v>
      </c>
      <c r="CD113" s="58">
        <v>479</v>
      </c>
      <c r="CE113" s="58">
        <v>13</v>
      </c>
      <c r="CF113" s="58">
        <v>2</v>
      </c>
    </row>
    <row r="114" spans="1:84" s="49" customFormat="1" ht="15.6" customHeight="1" x14ac:dyDescent="0.25">
      <c r="A114" s="38">
        <v>12</v>
      </c>
      <c r="B114" s="50" t="s">
        <v>348</v>
      </c>
      <c r="C114" s="56" t="s">
        <v>349</v>
      </c>
      <c r="D114" s="41" t="s">
        <v>350</v>
      </c>
      <c r="E114" s="36" t="s">
        <v>86</v>
      </c>
      <c r="F114" s="41" t="s">
        <v>351</v>
      </c>
      <c r="G114" s="69">
        <v>13611904.07</v>
      </c>
      <c r="H114" s="69">
        <v>0</v>
      </c>
      <c r="I114" s="69">
        <v>52493.45</v>
      </c>
      <c r="J114" s="69">
        <v>0</v>
      </c>
      <c r="K114" s="70">
        <v>103359.17</v>
      </c>
      <c r="L114" s="70">
        <v>13767756.689999999</v>
      </c>
      <c r="M114" s="70">
        <v>0</v>
      </c>
      <c r="N114" s="69">
        <v>0</v>
      </c>
      <c r="O114" s="69">
        <v>804184.63</v>
      </c>
      <c r="P114" s="71">
        <v>3167889.84</v>
      </c>
      <c r="Q114" s="69">
        <v>0</v>
      </c>
      <c r="R114" s="69">
        <v>1498010.38</v>
      </c>
      <c r="S114" s="69">
        <v>5444861.6299999999</v>
      </c>
      <c r="T114" s="69">
        <v>1490502.19</v>
      </c>
      <c r="U114" s="69">
        <v>432.92</v>
      </c>
      <c r="V114" s="69">
        <v>0</v>
      </c>
      <c r="W114" s="69">
        <v>136450.79999999999</v>
      </c>
      <c r="X114" s="70">
        <v>1340804.8699999999</v>
      </c>
      <c r="Y114" s="70">
        <v>13883137.26</v>
      </c>
      <c r="Z114" s="60">
        <v>6.4121741933492779E-2</v>
      </c>
      <c r="AA114" s="70">
        <v>1237445.7</v>
      </c>
      <c r="AB114" s="70">
        <v>0</v>
      </c>
      <c r="AC114" s="70">
        <v>0</v>
      </c>
      <c r="AD114" s="70">
        <v>0</v>
      </c>
      <c r="AE114" s="70">
        <v>0</v>
      </c>
      <c r="AF114" s="70">
        <f t="shared" si="42"/>
        <v>0</v>
      </c>
      <c r="AG114" s="70">
        <v>550193.76</v>
      </c>
      <c r="AH114" s="69">
        <v>49898.16</v>
      </c>
      <c r="AI114" s="69">
        <v>144529.16</v>
      </c>
      <c r="AJ114" s="70">
        <v>0</v>
      </c>
      <c r="AK114" s="69">
        <v>34020</v>
      </c>
      <c r="AL114" s="69">
        <v>0</v>
      </c>
      <c r="AM114" s="69">
        <v>67192.039999999994</v>
      </c>
      <c r="AN114" s="69">
        <v>9090</v>
      </c>
      <c r="AO114" s="69">
        <v>10175</v>
      </c>
      <c r="AP114" s="69">
        <v>2062.88</v>
      </c>
      <c r="AQ114" s="69">
        <v>23662.05</v>
      </c>
      <c r="AR114" s="69">
        <v>1000</v>
      </c>
      <c r="AS114" s="69">
        <v>0</v>
      </c>
      <c r="AT114" s="69">
        <v>11142.74</v>
      </c>
      <c r="AU114" s="69">
        <v>17691.2</v>
      </c>
      <c r="AV114" s="69">
        <v>44349.700000000004</v>
      </c>
      <c r="AW114" s="69">
        <v>965006.69</v>
      </c>
      <c r="AX114" s="69">
        <v>0</v>
      </c>
      <c r="AY114" s="60">
        <f t="shared" si="43"/>
        <v>0</v>
      </c>
      <c r="AZ114" s="70">
        <v>0</v>
      </c>
      <c r="BA114" s="60">
        <v>9.0909081759345658E-2</v>
      </c>
      <c r="BB114" s="69">
        <v>100934.45</v>
      </c>
      <c r="BC114" s="69">
        <v>771884.55</v>
      </c>
      <c r="BD114" s="70">
        <v>240158</v>
      </c>
      <c r="BE114" s="70">
        <v>0</v>
      </c>
      <c r="BF114" s="70">
        <v>372597.05</v>
      </c>
      <c r="BG114" s="70">
        <v>131345.3775</v>
      </c>
      <c r="BH114" s="70">
        <v>0</v>
      </c>
      <c r="BI114" s="70">
        <v>0</v>
      </c>
      <c r="BJ114" s="70">
        <f t="shared" si="44"/>
        <v>0</v>
      </c>
      <c r="BK114" s="70">
        <v>0</v>
      </c>
      <c r="BL114" s="59">
        <v>1812</v>
      </c>
      <c r="BM114" s="59">
        <v>311</v>
      </c>
      <c r="BN114" s="58">
        <v>0</v>
      </c>
      <c r="BO114" s="58">
        <v>0</v>
      </c>
      <c r="BP114" s="58">
        <v>-7</v>
      </c>
      <c r="BQ114" s="58">
        <v>-34</v>
      </c>
      <c r="BR114" s="58">
        <v>-23</v>
      </c>
      <c r="BS114" s="58">
        <v>-84</v>
      </c>
      <c r="BT114" s="58">
        <v>0</v>
      </c>
      <c r="BU114" s="58">
        <v>0</v>
      </c>
      <c r="BV114" s="58">
        <v>-20</v>
      </c>
      <c r="BW114" s="58">
        <v>-300</v>
      </c>
      <c r="BX114" s="58">
        <v>-3</v>
      </c>
      <c r="BY114" s="58">
        <v>1652</v>
      </c>
      <c r="BZ114" s="58">
        <v>0</v>
      </c>
      <c r="CA114" s="58">
        <v>7</v>
      </c>
      <c r="CB114" s="58">
        <v>79</v>
      </c>
      <c r="CC114" s="58">
        <v>32</v>
      </c>
      <c r="CD114" s="58">
        <v>175</v>
      </c>
      <c r="CE114" s="58">
        <v>7</v>
      </c>
      <c r="CF114" s="58">
        <v>7</v>
      </c>
    </row>
    <row r="115" spans="1:84" s="49" customFormat="1" ht="15.6" customHeight="1" x14ac:dyDescent="0.25">
      <c r="A115" s="41">
        <v>12</v>
      </c>
      <c r="B115" s="41" t="s">
        <v>352</v>
      </c>
      <c r="C115" s="55" t="s">
        <v>353</v>
      </c>
      <c r="D115" s="41" t="s">
        <v>354</v>
      </c>
      <c r="E115" s="41" t="s">
        <v>181</v>
      </c>
      <c r="F115" s="41" t="s">
        <v>355</v>
      </c>
      <c r="G115" s="69">
        <v>10964302.27</v>
      </c>
      <c r="H115" s="69">
        <v>0</v>
      </c>
      <c r="I115" s="69">
        <v>0</v>
      </c>
      <c r="J115" s="69">
        <v>0</v>
      </c>
      <c r="K115" s="70">
        <v>19055.64</v>
      </c>
      <c r="L115" s="70">
        <v>10983357.91</v>
      </c>
      <c r="M115" s="70">
        <v>0</v>
      </c>
      <c r="N115" s="69">
        <v>136567.32</v>
      </c>
      <c r="O115" s="69">
        <v>1328090.5</v>
      </c>
      <c r="P115" s="71">
        <v>2433662.77</v>
      </c>
      <c r="Q115" s="69">
        <v>21631.040000000001</v>
      </c>
      <c r="R115" s="69">
        <v>815405.25</v>
      </c>
      <c r="S115" s="69">
        <v>4152212.49</v>
      </c>
      <c r="T115" s="69">
        <v>915174.12</v>
      </c>
      <c r="U115" s="69">
        <v>0</v>
      </c>
      <c r="V115" s="69">
        <v>0</v>
      </c>
      <c r="W115" s="69">
        <v>220163.14</v>
      </c>
      <c r="X115" s="70">
        <v>971350.4</v>
      </c>
      <c r="Y115" s="70">
        <v>10994257.029999999</v>
      </c>
      <c r="Z115" s="60">
        <v>9.658089260248295E-3</v>
      </c>
      <c r="AA115" s="70">
        <v>949706.93</v>
      </c>
      <c r="AB115" s="70">
        <v>0</v>
      </c>
      <c r="AC115" s="70">
        <v>0</v>
      </c>
      <c r="AD115" s="70">
        <v>0</v>
      </c>
      <c r="AE115" s="70">
        <v>0</v>
      </c>
      <c r="AF115" s="70">
        <f t="shared" si="42"/>
        <v>0</v>
      </c>
      <c r="AG115" s="70">
        <v>278552.65999999997</v>
      </c>
      <c r="AH115" s="69">
        <v>26602.1</v>
      </c>
      <c r="AI115" s="69">
        <v>48097.77</v>
      </c>
      <c r="AJ115" s="70">
        <v>0</v>
      </c>
      <c r="AK115" s="69">
        <v>42535.07</v>
      </c>
      <c r="AL115" s="69">
        <v>10309.200000000001</v>
      </c>
      <c r="AM115" s="69">
        <v>47234.52</v>
      </c>
      <c r="AN115" s="69">
        <v>7778</v>
      </c>
      <c r="AO115" s="69">
        <v>0</v>
      </c>
      <c r="AP115" s="69">
        <v>2437.46</v>
      </c>
      <c r="AQ115" s="69">
        <v>16027.27</v>
      </c>
      <c r="AR115" s="69">
        <v>2490</v>
      </c>
      <c r="AS115" s="69">
        <v>0</v>
      </c>
      <c r="AT115" s="69">
        <v>33559.47</v>
      </c>
      <c r="AU115" s="69">
        <v>12623.36</v>
      </c>
      <c r="AV115" s="69">
        <v>43837.66</v>
      </c>
      <c r="AW115" s="69">
        <v>572084.54</v>
      </c>
      <c r="AX115" s="69">
        <v>24264.77</v>
      </c>
      <c r="AY115" s="60">
        <f t="shared" si="43"/>
        <v>4.2414657805645295E-2</v>
      </c>
      <c r="AZ115" s="70">
        <v>-3079</v>
      </c>
      <c r="BA115" s="60">
        <v>8.6618090838168779E-2</v>
      </c>
      <c r="BB115" s="69">
        <v>58983.97</v>
      </c>
      <c r="BC115" s="69">
        <v>46910.239999999998</v>
      </c>
      <c r="BD115" s="70">
        <v>240158</v>
      </c>
      <c r="BE115" s="70">
        <v>0</v>
      </c>
      <c r="BF115" s="70">
        <v>468342.04</v>
      </c>
      <c r="BG115" s="70">
        <v>325320.90500000003</v>
      </c>
      <c r="BH115" s="70">
        <v>0</v>
      </c>
      <c r="BI115" s="70">
        <v>0</v>
      </c>
      <c r="BJ115" s="70">
        <f t="shared" si="44"/>
        <v>0</v>
      </c>
      <c r="BK115" s="70">
        <v>0</v>
      </c>
      <c r="BL115" s="59">
        <v>1355</v>
      </c>
      <c r="BM115" s="59">
        <v>262</v>
      </c>
      <c r="BN115" s="58">
        <v>1</v>
      </c>
      <c r="BO115" s="58">
        <v>0</v>
      </c>
      <c r="BP115" s="58">
        <v>-11</v>
      </c>
      <c r="BQ115" s="58">
        <v>-43</v>
      </c>
      <c r="BR115" s="58">
        <v>-47</v>
      </c>
      <c r="BS115" s="58">
        <v>-94</v>
      </c>
      <c r="BT115" s="58">
        <v>0</v>
      </c>
      <c r="BU115" s="58">
        <v>-4</v>
      </c>
      <c r="BV115" s="58">
        <v>0</v>
      </c>
      <c r="BW115" s="58">
        <v>-213</v>
      </c>
      <c r="BX115" s="58">
        <v>-4</v>
      </c>
      <c r="BY115" s="58">
        <v>1202</v>
      </c>
      <c r="BZ115" s="58">
        <v>0</v>
      </c>
      <c r="CA115" s="58">
        <v>3</v>
      </c>
      <c r="CB115" s="58">
        <v>73</v>
      </c>
      <c r="CC115" s="58">
        <v>26</v>
      </c>
      <c r="CD115" s="58">
        <v>105</v>
      </c>
      <c r="CE115" s="58">
        <v>7</v>
      </c>
      <c r="CF115" s="58">
        <v>5</v>
      </c>
    </row>
    <row r="116" spans="1:84" s="49" customFormat="1" ht="15.6" customHeight="1" x14ac:dyDescent="0.25">
      <c r="A116" s="41">
        <v>12</v>
      </c>
      <c r="B116" s="41" t="s">
        <v>356</v>
      </c>
      <c r="C116" s="55" t="s">
        <v>357</v>
      </c>
      <c r="D116" s="41" t="s">
        <v>358</v>
      </c>
      <c r="E116" s="41" t="s">
        <v>86</v>
      </c>
      <c r="F116" s="41" t="s">
        <v>359</v>
      </c>
      <c r="G116" s="69">
        <v>2540700.91</v>
      </c>
      <c r="H116" s="69">
        <v>0</v>
      </c>
      <c r="I116" s="69">
        <v>8490.06</v>
      </c>
      <c r="J116" s="69">
        <v>0</v>
      </c>
      <c r="K116" s="70">
        <v>0</v>
      </c>
      <c r="L116" s="70">
        <v>2549190.9700000002</v>
      </c>
      <c r="M116" s="70">
        <v>0</v>
      </c>
      <c r="N116" s="69">
        <v>0</v>
      </c>
      <c r="O116" s="69">
        <v>111245.33</v>
      </c>
      <c r="P116" s="71">
        <v>424477.29</v>
      </c>
      <c r="Q116" s="69">
        <v>0</v>
      </c>
      <c r="R116" s="69">
        <v>131491.94</v>
      </c>
      <c r="S116" s="69">
        <v>1280054.67</v>
      </c>
      <c r="T116" s="69">
        <v>197416.48</v>
      </c>
      <c r="U116" s="69">
        <v>0</v>
      </c>
      <c r="V116" s="69">
        <v>0</v>
      </c>
      <c r="W116" s="69">
        <v>8841.8799999999992</v>
      </c>
      <c r="X116" s="70">
        <v>230951.38</v>
      </c>
      <c r="Y116" s="70">
        <v>2384478.9700000002</v>
      </c>
      <c r="Z116" s="60">
        <v>0.13701410056959437</v>
      </c>
      <c r="AA116" s="70">
        <v>230951.38</v>
      </c>
      <c r="AB116" s="70">
        <v>0</v>
      </c>
      <c r="AC116" s="70">
        <v>0</v>
      </c>
      <c r="AD116" s="70">
        <v>0</v>
      </c>
      <c r="AE116" s="70">
        <v>0</v>
      </c>
      <c r="AF116" s="70">
        <f t="shared" si="42"/>
        <v>0</v>
      </c>
      <c r="AG116" s="70">
        <v>72723.039999999994</v>
      </c>
      <c r="AH116" s="69">
        <v>5719.6</v>
      </c>
      <c r="AI116" s="69">
        <v>16068.91</v>
      </c>
      <c r="AJ116" s="70">
        <v>0</v>
      </c>
      <c r="AK116" s="69">
        <v>24540</v>
      </c>
      <c r="AL116" s="69">
        <v>12426.33</v>
      </c>
      <c r="AM116" s="69">
        <v>8687.93</v>
      </c>
      <c r="AN116" s="69">
        <v>4419</v>
      </c>
      <c r="AO116" s="69">
        <v>0</v>
      </c>
      <c r="AP116" s="69">
        <v>1093.32</v>
      </c>
      <c r="AQ116" s="69">
        <v>6817.49</v>
      </c>
      <c r="AR116" s="69">
        <v>0</v>
      </c>
      <c r="AS116" s="69">
        <v>0</v>
      </c>
      <c r="AT116" s="69">
        <v>0</v>
      </c>
      <c r="AU116" s="69">
        <v>2150.4899999999998</v>
      </c>
      <c r="AV116" s="69">
        <v>1944.1599999999999</v>
      </c>
      <c r="AW116" s="69">
        <v>156590.26999999999</v>
      </c>
      <c r="AX116" s="69">
        <v>0</v>
      </c>
      <c r="AY116" s="60">
        <f t="shared" si="43"/>
        <v>0</v>
      </c>
      <c r="AZ116" s="70">
        <v>0</v>
      </c>
      <c r="BA116" s="60">
        <v>9.0900656228756968E-2</v>
      </c>
      <c r="BB116" s="69">
        <v>21503.97</v>
      </c>
      <c r="BC116" s="69">
        <v>326607.88</v>
      </c>
      <c r="BD116" s="70">
        <v>75322.080000000002</v>
      </c>
      <c r="BE116" s="70">
        <v>1.45519152283669E-11</v>
      </c>
      <c r="BF116" s="70">
        <v>0</v>
      </c>
      <c r="BG116" s="70">
        <v>0</v>
      </c>
      <c r="BH116" s="70">
        <v>0</v>
      </c>
      <c r="BI116" s="70">
        <v>0</v>
      </c>
      <c r="BJ116" s="70">
        <f t="shared" si="44"/>
        <v>0</v>
      </c>
      <c r="BK116" s="70">
        <v>0</v>
      </c>
      <c r="BL116" s="59">
        <v>305</v>
      </c>
      <c r="BM116" s="59">
        <v>45</v>
      </c>
      <c r="BN116" s="58">
        <v>0</v>
      </c>
      <c r="BO116" s="58">
        <v>0</v>
      </c>
      <c r="BP116" s="58">
        <v>0</v>
      </c>
      <c r="BQ116" s="58">
        <v>-2</v>
      </c>
      <c r="BR116" s="58">
        <v>-8</v>
      </c>
      <c r="BS116" s="58">
        <v>-12</v>
      </c>
      <c r="BT116" s="58">
        <v>0</v>
      </c>
      <c r="BU116" s="58">
        <v>0</v>
      </c>
      <c r="BV116" s="58">
        <v>0</v>
      </c>
      <c r="BW116" s="58">
        <v>-67</v>
      </c>
      <c r="BX116" s="58">
        <v>0</v>
      </c>
      <c r="BY116" s="58">
        <v>261</v>
      </c>
      <c r="BZ116" s="58">
        <v>8</v>
      </c>
      <c r="CA116" s="58">
        <v>0</v>
      </c>
      <c r="CB116" s="58">
        <v>13</v>
      </c>
      <c r="CC116" s="58">
        <v>9</v>
      </c>
      <c r="CD116" s="58">
        <v>40</v>
      </c>
      <c r="CE116" s="58">
        <v>0</v>
      </c>
      <c r="CF116" s="58">
        <v>0</v>
      </c>
    </row>
    <row r="117" spans="1:84" s="49" customFormat="1" ht="15.6" customHeight="1" x14ac:dyDescent="0.25">
      <c r="A117" s="41">
        <v>13</v>
      </c>
      <c r="B117" s="41" t="s">
        <v>360</v>
      </c>
      <c r="C117" s="55" t="s">
        <v>361</v>
      </c>
      <c r="D117" s="41" t="s">
        <v>362</v>
      </c>
      <c r="E117" s="41" t="s">
        <v>363</v>
      </c>
      <c r="F117" s="41" t="s">
        <v>364</v>
      </c>
      <c r="G117" s="69">
        <v>37485663.630000003</v>
      </c>
      <c r="H117" s="69">
        <v>0</v>
      </c>
      <c r="I117" s="69">
        <v>841097.83</v>
      </c>
      <c r="J117" s="69">
        <v>0</v>
      </c>
      <c r="K117" s="70">
        <v>0</v>
      </c>
      <c r="L117" s="70">
        <v>38326761.460000001</v>
      </c>
      <c r="M117" s="70">
        <v>0</v>
      </c>
      <c r="N117" s="69">
        <v>9733263.1300000008</v>
      </c>
      <c r="O117" s="69">
        <v>1248816.57</v>
      </c>
      <c r="P117" s="71">
        <v>13620023.41</v>
      </c>
      <c r="Q117" s="69">
        <v>730</v>
      </c>
      <c r="R117" s="69">
        <v>1833608.97</v>
      </c>
      <c r="S117" s="69">
        <v>5390353.0300000003</v>
      </c>
      <c r="T117" s="69">
        <v>3909288.6</v>
      </c>
      <c r="U117" s="69">
        <v>0</v>
      </c>
      <c r="V117" s="69">
        <v>0</v>
      </c>
      <c r="W117" s="69">
        <v>938950.49</v>
      </c>
      <c r="X117" s="70">
        <v>2479480.2999999998</v>
      </c>
      <c r="Y117" s="70">
        <v>39154514.5</v>
      </c>
      <c r="Z117" s="60">
        <v>0.14464883277831381</v>
      </c>
      <c r="AA117" s="70">
        <v>2479480.2999999998</v>
      </c>
      <c r="AB117" s="70">
        <v>0</v>
      </c>
      <c r="AC117" s="70">
        <v>0</v>
      </c>
      <c r="AD117" s="70">
        <v>0</v>
      </c>
      <c r="AE117" s="70">
        <v>0</v>
      </c>
      <c r="AF117" s="70">
        <f t="shared" si="42"/>
        <v>0</v>
      </c>
      <c r="AG117" s="70">
        <v>1382450.74</v>
      </c>
      <c r="AH117" s="69">
        <v>96049.31</v>
      </c>
      <c r="AI117" s="69">
        <v>285504.68</v>
      </c>
      <c r="AJ117" s="60">
        <v>0</v>
      </c>
      <c r="AK117" s="69">
        <v>163806.57</v>
      </c>
      <c r="AL117" s="69">
        <v>5633.94</v>
      </c>
      <c r="AM117" s="69">
        <v>80288.740000000005</v>
      </c>
      <c r="AN117" s="69">
        <v>9800</v>
      </c>
      <c r="AO117" s="69">
        <v>49366.11</v>
      </c>
      <c r="AP117" s="69">
        <v>0</v>
      </c>
      <c r="AQ117" s="69">
        <v>50746.81</v>
      </c>
      <c r="AR117" s="69">
        <v>16067.86</v>
      </c>
      <c r="AS117" s="69">
        <v>3165</v>
      </c>
      <c r="AT117" s="69">
        <v>48539.13</v>
      </c>
      <c r="AU117" s="69">
        <v>39938.47</v>
      </c>
      <c r="AV117" s="69">
        <v>81200.83</v>
      </c>
      <c r="AW117" s="69">
        <v>2312558.19</v>
      </c>
      <c r="AX117" s="69">
        <v>0</v>
      </c>
      <c r="AY117" s="60">
        <f t="shared" si="43"/>
        <v>0</v>
      </c>
      <c r="AZ117" s="70">
        <v>0</v>
      </c>
      <c r="BA117" s="60">
        <v>6.614476202085047E-2</v>
      </c>
      <c r="BB117" s="69">
        <v>881857.79</v>
      </c>
      <c r="BC117" s="69">
        <v>4540399.7</v>
      </c>
      <c r="BD117" s="70">
        <v>240158</v>
      </c>
      <c r="BE117" s="70">
        <v>8.7311491370201098E-11</v>
      </c>
      <c r="BF117" s="70">
        <v>1212610.08</v>
      </c>
      <c r="BG117" s="70">
        <v>634470.53250000102</v>
      </c>
      <c r="BH117" s="70">
        <v>0</v>
      </c>
      <c r="BI117" s="70">
        <v>0</v>
      </c>
      <c r="BJ117" s="70">
        <f t="shared" si="44"/>
        <v>0</v>
      </c>
      <c r="BK117" s="70">
        <v>0</v>
      </c>
      <c r="BL117" s="59">
        <v>4593</v>
      </c>
      <c r="BM117" s="59">
        <v>860</v>
      </c>
      <c r="BN117" s="58">
        <v>8</v>
      </c>
      <c r="BO117" s="58">
        <v>-1</v>
      </c>
      <c r="BP117" s="58">
        <v>-22</v>
      </c>
      <c r="BQ117" s="58">
        <v>-79</v>
      </c>
      <c r="BR117" s="58">
        <v>-150</v>
      </c>
      <c r="BS117" s="58">
        <v>-374</v>
      </c>
      <c r="BT117" s="58">
        <v>0</v>
      </c>
      <c r="BU117" s="58">
        <v>0</v>
      </c>
      <c r="BV117" s="58">
        <v>9</v>
      </c>
      <c r="BW117" s="58">
        <v>-590</v>
      </c>
      <c r="BX117" s="58">
        <v>-9</v>
      </c>
      <c r="BY117" s="58">
        <v>4245</v>
      </c>
      <c r="BZ117" s="58">
        <v>20</v>
      </c>
      <c r="CA117" s="58">
        <v>28</v>
      </c>
      <c r="CB117" s="58">
        <v>109</v>
      </c>
      <c r="CC117" s="58">
        <v>43</v>
      </c>
      <c r="CD117" s="58">
        <v>328</v>
      </c>
      <c r="CE117" s="58">
        <v>108</v>
      </c>
      <c r="CF117" s="58">
        <v>2</v>
      </c>
    </row>
    <row r="118" spans="1:84" s="49" customFormat="1" ht="15.6" customHeight="1" x14ac:dyDescent="0.25">
      <c r="A118" s="41">
        <v>13</v>
      </c>
      <c r="B118" s="41" t="s">
        <v>537</v>
      </c>
      <c r="C118" s="56" t="s">
        <v>526</v>
      </c>
      <c r="D118" s="41" t="s">
        <v>371</v>
      </c>
      <c r="E118" s="36" t="s">
        <v>109</v>
      </c>
      <c r="F118" s="41" t="s">
        <v>368</v>
      </c>
      <c r="G118" s="69">
        <v>58026714.020000003</v>
      </c>
      <c r="H118" s="69">
        <v>0</v>
      </c>
      <c r="I118" s="69">
        <v>1408994.59</v>
      </c>
      <c r="J118" s="69">
        <v>0</v>
      </c>
      <c r="K118" s="70">
        <v>0</v>
      </c>
      <c r="L118" s="70">
        <v>59435708.609999999</v>
      </c>
      <c r="M118" s="70">
        <v>0</v>
      </c>
      <c r="N118" s="69">
        <v>3522727.74</v>
      </c>
      <c r="O118" s="69">
        <v>3923167.1</v>
      </c>
      <c r="P118" s="71">
        <v>21567941.460000001</v>
      </c>
      <c r="Q118" s="69">
        <v>0</v>
      </c>
      <c r="R118" s="69">
        <v>4100324.41</v>
      </c>
      <c r="S118" s="69">
        <v>14241709.59</v>
      </c>
      <c r="T118" s="69">
        <v>6607063.25</v>
      </c>
      <c r="U118" s="69">
        <v>0</v>
      </c>
      <c r="V118" s="69">
        <v>0</v>
      </c>
      <c r="W118" s="69">
        <v>1608878.72</v>
      </c>
      <c r="X118" s="70">
        <v>3838015.31</v>
      </c>
      <c r="Y118" s="70">
        <v>59409827.579999998</v>
      </c>
      <c r="Z118" s="60">
        <v>5.1960858561813317E-2</v>
      </c>
      <c r="AA118" s="70">
        <v>3838196.58</v>
      </c>
      <c r="AB118" s="70">
        <v>0</v>
      </c>
      <c r="AC118" s="70">
        <v>0</v>
      </c>
      <c r="AD118" s="70">
        <v>0</v>
      </c>
      <c r="AE118" s="70">
        <v>0</v>
      </c>
      <c r="AF118" s="70">
        <f t="shared" si="42"/>
        <v>0</v>
      </c>
      <c r="AG118" s="70">
        <v>1959859.45</v>
      </c>
      <c r="AH118" s="69">
        <v>143780.91</v>
      </c>
      <c r="AI118" s="69">
        <v>602248.98</v>
      </c>
      <c r="AJ118" s="60">
        <v>0</v>
      </c>
      <c r="AK118" s="69">
        <v>181316.64</v>
      </c>
      <c r="AL118" s="69">
        <v>7529.7</v>
      </c>
      <c r="AM118" s="69">
        <v>50281.64</v>
      </c>
      <c r="AN118" s="69">
        <v>9800</v>
      </c>
      <c r="AO118" s="69">
        <v>178</v>
      </c>
      <c r="AP118" s="69">
        <v>0</v>
      </c>
      <c r="AQ118" s="69">
        <v>94074.41</v>
      </c>
      <c r="AR118" s="69">
        <v>3695.04</v>
      </c>
      <c r="AS118" s="69">
        <v>1395</v>
      </c>
      <c r="AT118" s="69">
        <v>10504.07</v>
      </c>
      <c r="AU118" s="69">
        <v>28970.57</v>
      </c>
      <c r="AV118" s="69">
        <v>66512.790000000008</v>
      </c>
      <c r="AW118" s="69">
        <v>3160147.2</v>
      </c>
      <c r="AX118" s="69">
        <v>0</v>
      </c>
      <c r="AY118" s="60">
        <f t="shared" si="43"/>
        <v>0</v>
      </c>
      <c r="AZ118" s="70">
        <v>0</v>
      </c>
      <c r="BA118" s="60">
        <v>6.6145337450559297E-2</v>
      </c>
      <c r="BB118" s="69">
        <v>509772.91</v>
      </c>
      <c r="BC118" s="69">
        <v>2505344.9700000002</v>
      </c>
      <c r="BD118" s="70">
        <v>237245.28</v>
      </c>
      <c r="BE118" s="70">
        <v>0</v>
      </c>
      <c r="BF118" s="70">
        <v>1630155.51</v>
      </c>
      <c r="BG118" s="70">
        <v>840118.71</v>
      </c>
      <c r="BH118" s="70">
        <v>0</v>
      </c>
      <c r="BI118" s="70">
        <v>0</v>
      </c>
      <c r="BJ118" s="70">
        <f t="shared" si="44"/>
        <v>0</v>
      </c>
      <c r="BK118" s="70">
        <v>0</v>
      </c>
      <c r="BL118" s="59">
        <v>8564</v>
      </c>
      <c r="BM118" s="59">
        <v>1797</v>
      </c>
      <c r="BN118" s="58">
        <v>0</v>
      </c>
      <c r="BO118" s="58">
        <v>0</v>
      </c>
      <c r="BP118" s="58">
        <v>-38</v>
      </c>
      <c r="BQ118" s="58">
        <v>-189</v>
      </c>
      <c r="BR118" s="58">
        <v>-280</v>
      </c>
      <c r="BS118" s="58">
        <v>-1021</v>
      </c>
      <c r="BT118" s="58">
        <v>4</v>
      </c>
      <c r="BU118" s="58">
        <v>-1</v>
      </c>
      <c r="BV118" s="58">
        <v>3</v>
      </c>
      <c r="BW118" s="58">
        <v>-1308</v>
      </c>
      <c r="BX118" s="58">
        <v>-3</v>
      </c>
      <c r="BY118" s="58">
        <v>7528</v>
      </c>
      <c r="BZ118" s="58">
        <v>57</v>
      </c>
      <c r="CA118" s="58">
        <v>57</v>
      </c>
      <c r="CB118" s="58">
        <v>258</v>
      </c>
      <c r="CC118" s="58">
        <v>118</v>
      </c>
      <c r="CD118" s="58">
        <v>912</v>
      </c>
      <c r="CE118" s="58">
        <v>10</v>
      </c>
      <c r="CF118" s="58">
        <v>10</v>
      </c>
    </row>
    <row r="119" spans="1:84" s="49" customFormat="1" ht="15.6" customHeight="1" x14ac:dyDescent="0.25">
      <c r="A119" s="41">
        <v>13</v>
      </c>
      <c r="B119" s="41" t="s">
        <v>365</v>
      </c>
      <c r="C119" s="56" t="s">
        <v>366</v>
      </c>
      <c r="D119" s="41" t="s">
        <v>367</v>
      </c>
      <c r="E119" s="36" t="s">
        <v>115</v>
      </c>
      <c r="F119" s="41" t="s">
        <v>368</v>
      </c>
      <c r="G119" s="69">
        <v>68622460.689999998</v>
      </c>
      <c r="H119" s="69">
        <v>0</v>
      </c>
      <c r="I119" s="69">
        <v>1122973.97</v>
      </c>
      <c r="J119" s="69">
        <v>5901.86</v>
      </c>
      <c r="K119" s="70">
        <v>0</v>
      </c>
      <c r="L119" s="70">
        <v>69751336.519999996</v>
      </c>
      <c r="M119" s="70">
        <v>74530.62</v>
      </c>
      <c r="N119" s="69">
        <v>14507515.09</v>
      </c>
      <c r="O119" s="69">
        <v>1987132.91</v>
      </c>
      <c r="P119" s="71">
        <v>22858347.82</v>
      </c>
      <c r="Q119" s="69">
        <v>0</v>
      </c>
      <c r="R119" s="69">
        <v>4766085.0199999996</v>
      </c>
      <c r="S119" s="69">
        <v>13597755.42</v>
      </c>
      <c r="T119" s="69">
        <v>6309061.2599999998</v>
      </c>
      <c r="U119" s="69">
        <v>0</v>
      </c>
      <c r="V119" s="69">
        <v>0</v>
      </c>
      <c r="W119" s="69">
        <v>1120299.93</v>
      </c>
      <c r="X119" s="70">
        <v>5499252.5800000001</v>
      </c>
      <c r="Y119" s="70">
        <v>70645450.030000001</v>
      </c>
      <c r="Z119" s="60">
        <v>0.13232589736210479</v>
      </c>
      <c r="AA119" s="70">
        <v>5495710.04</v>
      </c>
      <c r="AB119" s="70">
        <v>0</v>
      </c>
      <c r="AC119" s="70">
        <v>0</v>
      </c>
      <c r="AD119" s="70">
        <v>0</v>
      </c>
      <c r="AE119" s="70">
        <v>0</v>
      </c>
      <c r="AF119" s="70">
        <f t="shared" si="42"/>
        <v>0</v>
      </c>
      <c r="AG119" s="70">
        <v>2407390.83</v>
      </c>
      <c r="AH119" s="69">
        <v>174931.97</v>
      </c>
      <c r="AI119" s="69">
        <v>604932.73</v>
      </c>
      <c r="AJ119" s="60">
        <v>0</v>
      </c>
      <c r="AK119" s="69">
        <v>321332.14</v>
      </c>
      <c r="AL119" s="69">
        <v>22410.57</v>
      </c>
      <c r="AM119" s="69">
        <v>89221.09</v>
      </c>
      <c r="AN119" s="69">
        <v>9800</v>
      </c>
      <c r="AO119" s="69">
        <v>17408.5</v>
      </c>
      <c r="AP119" s="69">
        <v>311669.67</v>
      </c>
      <c r="AQ119" s="69">
        <v>71369.77</v>
      </c>
      <c r="AR119" s="69">
        <v>16158.42</v>
      </c>
      <c r="AS119" s="69">
        <v>3870</v>
      </c>
      <c r="AT119" s="69">
        <v>62518.14</v>
      </c>
      <c r="AU119" s="69">
        <v>59410.46</v>
      </c>
      <c r="AV119" s="69">
        <v>145742</v>
      </c>
      <c r="AW119" s="69">
        <v>4318166.29</v>
      </c>
      <c r="AX119" s="69">
        <v>194361.72</v>
      </c>
      <c r="AY119" s="60">
        <f t="shared" si="43"/>
        <v>4.5010244383154589E-2</v>
      </c>
      <c r="AZ119" s="70">
        <v>900</v>
      </c>
      <c r="BA119" s="60">
        <v>7.9999282868156801E-2</v>
      </c>
      <c r="BB119" s="69">
        <v>609556.18999999994</v>
      </c>
      <c r="BC119" s="69">
        <v>8470972.5</v>
      </c>
      <c r="BD119" s="70">
        <v>240158</v>
      </c>
      <c r="BE119" s="70">
        <v>0</v>
      </c>
      <c r="BF119" s="70">
        <v>2445673.15</v>
      </c>
      <c r="BG119" s="70">
        <v>1366131.5774999999</v>
      </c>
      <c r="BH119" s="70">
        <v>0</v>
      </c>
      <c r="BI119" s="70">
        <v>0</v>
      </c>
      <c r="BJ119" s="70">
        <f t="shared" si="44"/>
        <v>0</v>
      </c>
      <c r="BK119" s="70">
        <v>0</v>
      </c>
      <c r="BL119" s="59">
        <v>7575</v>
      </c>
      <c r="BM119" s="59">
        <v>1403</v>
      </c>
      <c r="BN119" s="58">
        <v>0</v>
      </c>
      <c r="BO119" s="58">
        <v>0</v>
      </c>
      <c r="BP119" s="58">
        <v>-8</v>
      </c>
      <c r="BQ119" s="58">
        <v>-66</v>
      </c>
      <c r="BR119" s="58">
        <v>-159</v>
      </c>
      <c r="BS119" s="58">
        <v>-488</v>
      </c>
      <c r="BT119" s="58">
        <v>0</v>
      </c>
      <c r="BU119" s="58">
        <v>-4</v>
      </c>
      <c r="BV119" s="58">
        <v>29</v>
      </c>
      <c r="BW119" s="58">
        <v>-1249</v>
      </c>
      <c r="BX119" s="58">
        <v>-7</v>
      </c>
      <c r="BY119" s="58">
        <v>7026</v>
      </c>
      <c r="BZ119" s="58">
        <v>5</v>
      </c>
      <c r="CA119" s="58">
        <v>18</v>
      </c>
      <c r="CB119" s="58">
        <v>231</v>
      </c>
      <c r="CC119" s="58">
        <v>98</v>
      </c>
      <c r="CD119" s="58">
        <v>493</v>
      </c>
      <c r="CE119" s="58">
        <v>416</v>
      </c>
      <c r="CF119" s="58">
        <v>11</v>
      </c>
    </row>
    <row r="120" spans="1:84" s="49" customFormat="1" ht="15.6" customHeight="1" x14ac:dyDescent="0.25">
      <c r="A120" s="41">
        <v>13</v>
      </c>
      <c r="B120" s="41" t="s">
        <v>369</v>
      </c>
      <c r="C120" s="56" t="s">
        <v>370</v>
      </c>
      <c r="D120" s="41" t="s">
        <v>362</v>
      </c>
      <c r="E120" s="36" t="s">
        <v>363</v>
      </c>
      <c r="F120" s="41" t="s">
        <v>364</v>
      </c>
      <c r="G120" s="69">
        <v>37452666</v>
      </c>
      <c r="H120" s="69">
        <v>0</v>
      </c>
      <c r="I120" s="69">
        <v>1356660.82</v>
      </c>
      <c r="J120" s="69">
        <v>0</v>
      </c>
      <c r="K120" s="70">
        <v>0</v>
      </c>
      <c r="L120" s="70">
        <v>38809326.82</v>
      </c>
      <c r="M120" s="70">
        <v>0</v>
      </c>
      <c r="N120" s="69">
        <v>9533908.8200000003</v>
      </c>
      <c r="O120" s="69">
        <v>1041390.59</v>
      </c>
      <c r="P120" s="71">
        <v>14779840.82</v>
      </c>
      <c r="Q120" s="69">
        <v>10353.35</v>
      </c>
      <c r="R120" s="69">
        <v>1822950.29</v>
      </c>
      <c r="S120" s="69">
        <v>4773710.8</v>
      </c>
      <c r="T120" s="69">
        <v>3609202.96</v>
      </c>
      <c r="U120" s="69">
        <v>0</v>
      </c>
      <c r="V120" s="69">
        <v>0</v>
      </c>
      <c r="W120" s="69">
        <v>1397372.85</v>
      </c>
      <c r="X120" s="70">
        <v>2487451.61</v>
      </c>
      <c r="Y120" s="70">
        <v>39456182.090000004</v>
      </c>
      <c r="Z120" s="60">
        <v>0.10958357463791817</v>
      </c>
      <c r="AA120" s="70">
        <v>2487451.61</v>
      </c>
      <c r="AB120" s="70">
        <v>0</v>
      </c>
      <c r="AC120" s="70">
        <v>0</v>
      </c>
      <c r="AD120" s="70">
        <v>0</v>
      </c>
      <c r="AE120" s="70">
        <v>0</v>
      </c>
      <c r="AF120" s="70">
        <f t="shared" si="42"/>
        <v>0</v>
      </c>
      <c r="AG120" s="70">
        <v>1455236.04</v>
      </c>
      <c r="AH120" s="69">
        <v>104450.35</v>
      </c>
      <c r="AI120" s="69">
        <v>305347.27</v>
      </c>
      <c r="AJ120" s="60">
        <v>0</v>
      </c>
      <c r="AK120" s="69">
        <v>206640.48</v>
      </c>
      <c r="AL120" s="69">
        <v>10662.93</v>
      </c>
      <c r="AM120" s="69">
        <v>75490.41</v>
      </c>
      <c r="AN120" s="69">
        <v>9800</v>
      </c>
      <c r="AO120" s="69">
        <v>675</v>
      </c>
      <c r="AP120" s="69">
        <v>0</v>
      </c>
      <c r="AQ120" s="69">
        <v>52993.58</v>
      </c>
      <c r="AR120" s="69">
        <v>12096.09</v>
      </c>
      <c r="AS120" s="69">
        <v>2520</v>
      </c>
      <c r="AT120" s="69">
        <v>4220.46</v>
      </c>
      <c r="AU120" s="69">
        <v>43591.64</v>
      </c>
      <c r="AV120" s="69">
        <v>81675.64</v>
      </c>
      <c r="AW120" s="69">
        <v>2365399.89</v>
      </c>
      <c r="AX120" s="69">
        <v>0</v>
      </c>
      <c r="AY120" s="60">
        <f t="shared" si="43"/>
        <v>0</v>
      </c>
      <c r="AZ120" s="70">
        <v>0</v>
      </c>
      <c r="BA120" s="60">
        <v>6.6415875708287359E-2</v>
      </c>
      <c r="BB120" s="69">
        <v>805980.32</v>
      </c>
      <c r="BC120" s="69">
        <v>3298216.7</v>
      </c>
      <c r="BD120" s="70">
        <v>240158</v>
      </c>
      <c r="BE120" s="70">
        <v>0</v>
      </c>
      <c r="BF120" s="70">
        <v>1302999.99</v>
      </c>
      <c r="BG120" s="70">
        <v>711650.01749999996</v>
      </c>
      <c r="BH120" s="70">
        <v>0</v>
      </c>
      <c r="BI120" s="70">
        <v>0</v>
      </c>
      <c r="BJ120" s="70">
        <f t="shared" si="44"/>
        <v>0</v>
      </c>
      <c r="BK120" s="70">
        <v>0</v>
      </c>
      <c r="BL120" s="59">
        <v>5335</v>
      </c>
      <c r="BM120" s="59">
        <v>720</v>
      </c>
      <c r="BN120" s="58">
        <v>36</v>
      </c>
      <c r="BO120" s="58">
        <v>-15</v>
      </c>
      <c r="BP120" s="58">
        <v>-20</v>
      </c>
      <c r="BQ120" s="58">
        <v>-118</v>
      </c>
      <c r="BR120" s="58">
        <v>-196</v>
      </c>
      <c r="BS120" s="58">
        <v>-612</v>
      </c>
      <c r="BT120" s="58">
        <v>0</v>
      </c>
      <c r="BU120" s="58">
        <v>0</v>
      </c>
      <c r="BV120" s="58">
        <v>-1</v>
      </c>
      <c r="BW120" s="58">
        <v>-877</v>
      </c>
      <c r="BX120" s="58">
        <v>-6</v>
      </c>
      <c r="BY120" s="58">
        <v>4246</v>
      </c>
      <c r="BZ120" s="58">
        <v>39</v>
      </c>
      <c r="CA120" s="58">
        <v>35</v>
      </c>
      <c r="CB120" s="58">
        <v>177</v>
      </c>
      <c r="CC120" s="58">
        <v>60</v>
      </c>
      <c r="CD120" s="58">
        <v>542</v>
      </c>
      <c r="CE120" s="58">
        <v>102</v>
      </c>
      <c r="CF120" s="58">
        <v>2</v>
      </c>
    </row>
    <row r="121" spans="1:84" s="49" customFormat="1" ht="15.6" customHeight="1" x14ac:dyDescent="0.25">
      <c r="A121" s="51">
        <v>13</v>
      </c>
      <c r="B121" s="52" t="s">
        <v>372</v>
      </c>
      <c r="C121" s="56" t="s">
        <v>373</v>
      </c>
      <c r="D121" s="41" t="s">
        <v>374</v>
      </c>
      <c r="E121" s="36" t="s">
        <v>86</v>
      </c>
      <c r="F121" s="41" t="s">
        <v>375</v>
      </c>
      <c r="G121" s="69">
        <v>25792721.59</v>
      </c>
      <c r="H121" s="69">
        <v>0</v>
      </c>
      <c r="I121" s="69">
        <v>6061.75</v>
      </c>
      <c r="J121" s="69">
        <v>0</v>
      </c>
      <c r="K121" s="70">
        <v>715446.99</v>
      </c>
      <c r="L121" s="70">
        <v>26514230.329999998</v>
      </c>
      <c r="M121" s="70">
        <v>0</v>
      </c>
      <c r="N121" s="69">
        <v>227585.04</v>
      </c>
      <c r="O121" s="69">
        <v>1445194.5</v>
      </c>
      <c r="P121" s="71">
        <v>9636549.2300000004</v>
      </c>
      <c r="Q121" s="69">
        <v>0</v>
      </c>
      <c r="R121" s="69">
        <v>1767531.78</v>
      </c>
      <c r="S121" s="69">
        <v>7431594.9800000004</v>
      </c>
      <c r="T121" s="69">
        <v>3065937.42</v>
      </c>
      <c r="U121" s="69">
        <v>4160.5200000000004</v>
      </c>
      <c r="V121" s="69">
        <v>0</v>
      </c>
      <c r="W121" s="69">
        <v>715221.88</v>
      </c>
      <c r="X121" s="70">
        <v>2243682</v>
      </c>
      <c r="Y121" s="70">
        <v>26537457.350000001</v>
      </c>
      <c r="Z121" s="60">
        <v>4.1314890957964624E-2</v>
      </c>
      <c r="AA121" s="70">
        <v>2237395.14</v>
      </c>
      <c r="AB121" s="70">
        <v>0</v>
      </c>
      <c r="AC121" s="70">
        <v>0</v>
      </c>
      <c r="AD121" s="70">
        <v>225.11</v>
      </c>
      <c r="AE121" s="70">
        <v>374.96</v>
      </c>
      <c r="AF121" s="70">
        <f t="shared" si="42"/>
        <v>600.06999999999994</v>
      </c>
      <c r="AG121" s="70">
        <v>953479.83</v>
      </c>
      <c r="AH121" s="69">
        <v>79384.800000000003</v>
      </c>
      <c r="AI121" s="69">
        <v>258972.02</v>
      </c>
      <c r="AJ121" s="60">
        <v>0</v>
      </c>
      <c r="AK121" s="69">
        <v>87437.29</v>
      </c>
      <c r="AL121" s="69">
        <v>15413</v>
      </c>
      <c r="AM121" s="69">
        <v>83548.570000000007</v>
      </c>
      <c r="AN121" s="69">
        <v>9800</v>
      </c>
      <c r="AO121" s="69">
        <v>940</v>
      </c>
      <c r="AP121" s="69">
        <v>0</v>
      </c>
      <c r="AQ121" s="69">
        <v>52468.63</v>
      </c>
      <c r="AR121" s="69">
        <v>11986.98</v>
      </c>
      <c r="AS121" s="69">
        <v>0</v>
      </c>
      <c r="AT121" s="69">
        <v>44367.040000000001</v>
      </c>
      <c r="AU121" s="69">
        <v>68565.600000000006</v>
      </c>
      <c r="AV121" s="69">
        <v>77410.13</v>
      </c>
      <c r="AW121" s="69">
        <v>1743773.89</v>
      </c>
      <c r="AX121" s="69">
        <v>0</v>
      </c>
      <c r="AY121" s="60">
        <f t="shared" si="43"/>
        <v>0</v>
      </c>
      <c r="AZ121" s="70">
        <v>0</v>
      </c>
      <c r="BA121" s="60">
        <v>8.6745213458491802E-2</v>
      </c>
      <c r="BB121" s="69">
        <v>181276.71</v>
      </c>
      <c r="BC121" s="69">
        <v>884346.77</v>
      </c>
      <c r="BD121" s="70">
        <v>240158</v>
      </c>
      <c r="BE121" s="70">
        <v>0</v>
      </c>
      <c r="BF121" s="70">
        <v>945342.94999999902</v>
      </c>
      <c r="BG121" s="70">
        <v>509399.47749999899</v>
      </c>
      <c r="BH121" s="70">
        <v>0</v>
      </c>
      <c r="BI121" s="70">
        <v>0</v>
      </c>
      <c r="BJ121" s="70">
        <f t="shared" si="44"/>
        <v>0</v>
      </c>
      <c r="BK121" s="70">
        <v>0</v>
      </c>
      <c r="BL121" s="59">
        <v>3948</v>
      </c>
      <c r="BM121" s="59">
        <v>622</v>
      </c>
      <c r="BN121" s="58">
        <v>0</v>
      </c>
      <c r="BO121" s="58">
        <v>-3</v>
      </c>
      <c r="BP121" s="58">
        <v>-22</v>
      </c>
      <c r="BQ121" s="58">
        <v>-81</v>
      </c>
      <c r="BR121" s="58">
        <v>-58</v>
      </c>
      <c r="BS121" s="58">
        <v>-239</v>
      </c>
      <c r="BT121" s="58">
        <v>0</v>
      </c>
      <c r="BU121" s="58">
        <v>0</v>
      </c>
      <c r="BV121" s="58">
        <v>16</v>
      </c>
      <c r="BW121" s="58">
        <v>-688</v>
      </c>
      <c r="BX121" s="58">
        <v>0</v>
      </c>
      <c r="BY121" s="58">
        <v>3495</v>
      </c>
      <c r="BZ121" s="58">
        <v>3</v>
      </c>
      <c r="CA121" s="58">
        <v>17</v>
      </c>
      <c r="CB121" s="58">
        <v>184</v>
      </c>
      <c r="CC121" s="58">
        <v>67</v>
      </c>
      <c r="CD121" s="58">
        <v>414</v>
      </c>
      <c r="CE121" s="58">
        <v>16</v>
      </c>
      <c r="CF121" s="58">
        <v>8</v>
      </c>
    </row>
    <row r="122" spans="1:84" s="49" customFormat="1" ht="15.6" customHeight="1" x14ac:dyDescent="0.25">
      <c r="A122" s="51">
        <v>13</v>
      </c>
      <c r="B122" s="52" t="s">
        <v>376</v>
      </c>
      <c r="C122" s="56" t="s">
        <v>126</v>
      </c>
      <c r="D122" s="41" t="s">
        <v>362</v>
      </c>
      <c r="E122" s="36" t="s">
        <v>363</v>
      </c>
      <c r="F122" s="41" t="s">
        <v>364</v>
      </c>
      <c r="G122" s="69">
        <v>35994938.719999999</v>
      </c>
      <c r="H122" s="69">
        <v>0</v>
      </c>
      <c r="I122" s="69">
        <v>1279694.23</v>
      </c>
      <c r="J122" s="69">
        <v>0</v>
      </c>
      <c r="K122" s="70">
        <v>0</v>
      </c>
      <c r="L122" s="70">
        <v>37274632.950000003</v>
      </c>
      <c r="M122" s="70">
        <v>0</v>
      </c>
      <c r="N122" s="69">
        <v>9363000.2200000007</v>
      </c>
      <c r="O122" s="69">
        <v>1361281.23</v>
      </c>
      <c r="P122" s="71">
        <v>13145701.039999999</v>
      </c>
      <c r="Q122" s="69">
        <v>33546.6</v>
      </c>
      <c r="R122" s="69">
        <v>1372476.66</v>
      </c>
      <c r="S122" s="69">
        <v>5180406.3899999997</v>
      </c>
      <c r="T122" s="69">
        <v>3654904.79</v>
      </c>
      <c r="U122" s="69">
        <v>0</v>
      </c>
      <c r="V122" s="69">
        <v>0</v>
      </c>
      <c r="W122" s="69">
        <v>1506392.08</v>
      </c>
      <c r="X122" s="70">
        <v>2466751.65</v>
      </c>
      <c r="Y122" s="70">
        <v>38084460.659999996</v>
      </c>
      <c r="Z122" s="60">
        <v>0.12173625059028854</v>
      </c>
      <c r="AA122" s="70">
        <v>2466751.65</v>
      </c>
      <c r="AB122" s="70">
        <v>0</v>
      </c>
      <c r="AC122" s="70">
        <v>0</v>
      </c>
      <c r="AD122" s="70">
        <v>0</v>
      </c>
      <c r="AE122" s="70">
        <v>0</v>
      </c>
      <c r="AF122" s="70">
        <f t="shared" si="42"/>
        <v>0</v>
      </c>
      <c r="AG122" s="70">
        <v>1289332.44</v>
      </c>
      <c r="AH122" s="69">
        <v>91818.5</v>
      </c>
      <c r="AI122" s="69">
        <v>264604.67</v>
      </c>
      <c r="AJ122" s="60">
        <v>0</v>
      </c>
      <c r="AK122" s="69">
        <v>173102.38</v>
      </c>
      <c r="AL122" s="69">
        <v>5229.95</v>
      </c>
      <c r="AM122" s="69">
        <v>84090.02</v>
      </c>
      <c r="AN122" s="69">
        <v>9800</v>
      </c>
      <c r="AO122" s="69">
        <v>29027.48</v>
      </c>
      <c r="AP122" s="69">
        <v>0</v>
      </c>
      <c r="AQ122" s="69">
        <v>65623.77</v>
      </c>
      <c r="AR122" s="69">
        <v>16614.29</v>
      </c>
      <c r="AS122" s="69">
        <v>1383.12</v>
      </c>
      <c r="AT122" s="69">
        <v>29533.8</v>
      </c>
      <c r="AU122" s="69">
        <v>37343.39</v>
      </c>
      <c r="AV122" s="69">
        <v>90568.46</v>
      </c>
      <c r="AW122" s="69">
        <v>2188072.27</v>
      </c>
      <c r="AX122" s="69">
        <v>0</v>
      </c>
      <c r="AY122" s="60">
        <f t="shared" si="43"/>
        <v>0</v>
      </c>
      <c r="AZ122" s="70">
        <v>0</v>
      </c>
      <c r="BA122" s="60">
        <v>6.8530513947767602E-2</v>
      </c>
      <c r="BB122" s="69">
        <v>580275.31000000006</v>
      </c>
      <c r="BC122" s="69">
        <v>3801613.57</v>
      </c>
      <c r="BD122" s="70">
        <v>240158</v>
      </c>
      <c r="BE122" s="70">
        <v>0</v>
      </c>
      <c r="BF122" s="70">
        <v>1169334.47</v>
      </c>
      <c r="BG122" s="70">
        <v>622316.40250000102</v>
      </c>
      <c r="BH122" s="70">
        <v>0</v>
      </c>
      <c r="BI122" s="70">
        <v>0</v>
      </c>
      <c r="BJ122" s="70">
        <f t="shared" si="44"/>
        <v>0</v>
      </c>
      <c r="BK122" s="70">
        <v>0</v>
      </c>
      <c r="BL122" s="59">
        <v>3914</v>
      </c>
      <c r="BM122" s="59">
        <v>902</v>
      </c>
      <c r="BN122" s="58">
        <v>51</v>
      </c>
      <c r="BO122" s="58">
        <v>-45</v>
      </c>
      <c r="BP122" s="58">
        <v>-32</v>
      </c>
      <c r="BQ122" s="58">
        <v>-93</v>
      </c>
      <c r="BR122" s="58">
        <v>-192</v>
      </c>
      <c r="BS122" s="58">
        <v>-383</v>
      </c>
      <c r="BT122" s="58">
        <v>0</v>
      </c>
      <c r="BU122" s="58">
        <v>0</v>
      </c>
      <c r="BV122" s="58">
        <v>10</v>
      </c>
      <c r="BW122" s="58">
        <v>-462</v>
      </c>
      <c r="BX122" s="58">
        <v>-2</v>
      </c>
      <c r="BY122" s="58">
        <v>3668</v>
      </c>
      <c r="BZ122" s="58">
        <v>12</v>
      </c>
      <c r="CA122" s="58">
        <v>91</v>
      </c>
      <c r="CB122" s="58">
        <v>118</v>
      </c>
      <c r="CC122" s="58">
        <v>23</v>
      </c>
      <c r="CD122" s="58">
        <v>202</v>
      </c>
      <c r="CE122" s="58">
        <v>123</v>
      </c>
      <c r="CF122" s="58">
        <v>1</v>
      </c>
    </row>
    <row r="123" spans="1:84" s="49" customFormat="1" ht="15.6" customHeight="1" x14ac:dyDescent="0.25">
      <c r="A123" s="51">
        <v>14</v>
      </c>
      <c r="B123" s="52" t="s">
        <v>253</v>
      </c>
      <c r="C123" s="56" t="s">
        <v>329</v>
      </c>
      <c r="D123" s="41" t="s">
        <v>377</v>
      </c>
      <c r="E123" s="36" t="s">
        <v>86</v>
      </c>
      <c r="F123" s="41" t="s">
        <v>378</v>
      </c>
      <c r="G123" s="69">
        <v>27558699.440000001</v>
      </c>
      <c r="H123" s="69">
        <v>638</v>
      </c>
      <c r="I123" s="69">
        <v>381010.4</v>
      </c>
      <c r="J123" s="69">
        <v>0</v>
      </c>
      <c r="K123" s="70">
        <v>0</v>
      </c>
      <c r="L123" s="70">
        <v>27940347.84</v>
      </c>
      <c r="M123" s="70">
        <v>0</v>
      </c>
      <c r="N123" s="69">
        <v>4341458.99</v>
      </c>
      <c r="O123" s="69">
        <v>1433567.22</v>
      </c>
      <c r="P123" s="71">
        <v>8547852.3900000006</v>
      </c>
      <c r="Q123" s="69">
        <v>0</v>
      </c>
      <c r="R123" s="69">
        <v>2503195.61</v>
      </c>
      <c r="S123" s="69">
        <v>6830161.7999999998</v>
      </c>
      <c r="T123" s="69">
        <v>2268136.98</v>
      </c>
      <c r="U123" s="69">
        <v>0</v>
      </c>
      <c r="V123" s="69">
        <v>0</v>
      </c>
      <c r="W123" s="69">
        <v>810524.82</v>
      </c>
      <c r="X123" s="70">
        <v>1893902.71</v>
      </c>
      <c r="Y123" s="70">
        <v>28628800.52</v>
      </c>
      <c r="Z123" s="60">
        <v>7.4188665618370175E-2</v>
      </c>
      <c r="AA123" s="70">
        <v>1841254.32</v>
      </c>
      <c r="AB123" s="70">
        <v>0</v>
      </c>
      <c r="AC123" s="70">
        <v>0</v>
      </c>
      <c r="AD123" s="70">
        <v>0</v>
      </c>
      <c r="AE123" s="70">
        <v>0</v>
      </c>
      <c r="AF123" s="70">
        <f t="shared" si="42"/>
        <v>0</v>
      </c>
      <c r="AG123" s="70">
        <v>629402.31999999995</v>
      </c>
      <c r="AH123" s="69">
        <v>48968.24</v>
      </c>
      <c r="AI123" s="69">
        <v>123339</v>
      </c>
      <c r="AJ123" s="70">
        <v>0</v>
      </c>
      <c r="AK123" s="69">
        <v>115463.1</v>
      </c>
      <c r="AL123" s="69">
        <v>19039.560000000001</v>
      </c>
      <c r="AM123" s="69">
        <v>136623.35</v>
      </c>
      <c r="AN123" s="69">
        <v>8313</v>
      </c>
      <c r="AO123" s="69">
        <v>0</v>
      </c>
      <c r="AP123" s="69">
        <v>0</v>
      </c>
      <c r="AQ123" s="69">
        <v>41315.94</v>
      </c>
      <c r="AR123" s="69">
        <v>12008.11</v>
      </c>
      <c r="AS123" s="69">
        <v>3660</v>
      </c>
      <c r="AT123" s="69">
        <v>33160.75</v>
      </c>
      <c r="AU123" s="69">
        <v>26219.11</v>
      </c>
      <c r="AV123" s="69">
        <v>78046.06</v>
      </c>
      <c r="AW123" s="69">
        <v>1275558.54</v>
      </c>
      <c r="AX123" s="69">
        <v>0</v>
      </c>
      <c r="AY123" s="60">
        <f t="shared" si="43"/>
        <v>0</v>
      </c>
      <c r="AZ123" s="70">
        <v>0</v>
      </c>
      <c r="BA123" s="60">
        <v>6.6812090461987342E-2</v>
      </c>
      <c r="BB123" s="69">
        <v>1568228.24</v>
      </c>
      <c r="BC123" s="69">
        <v>476362.23</v>
      </c>
      <c r="BD123" s="70">
        <v>240158.04</v>
      </c>
      <c r="BE123" s="70">
        <v>3.9999999920837602E-2</v>
      </c>
      <c r="BF123" s="70">
        <v>665112.02999999898</v>
      </c>
      <c r="BG123" s="70">
        <v>346222.39499999897</v>
      </c>
      <c r="BH123" s="70">
        <v>0</v>
      </c>
      <c r="BI123" s="70">
        <v>0</v>
      </c>
      <c r="BJ123" s="70">
        <f t="shared" si="44"/>
        <v>0</v>
      </c>
      <c r="BK123" s="70">
        <v>0</v>
      </c>
      <c r="BL123" s="59">
        <v>2501</v>
      </c>
      <c r="BM123" s="59">
        <v>506</v>
      </c>
      <c r="BN123" s="58">
        <v>0</v>
      </c>
      <c r="BO123" s="58">
        <v>0</v>
      </c>
      <c r="BP123" s="58">
        <v>-26</v>
      </c>
      <c r="BQ123" s="58">
        <v>-55</v>
      </c>
      <c r="BR123" s="58">
        <v>-188</v>
      </c>
      <c r="BS123" s="58">
        <v>-121</v>
      </c>
      <c r="BT123" s="58">
        <v>19</v>
      </c>
      <c r="BU123" s="58">
        <v>-1</v>
      </c>
      <c r="BV123" s="58">
        <v>0</v>
      </c>
      <c r="BW123" s="58">
        <v>-343</v>
      </c>
      <c r="BX123" s="58">
        <v>-5</v>
      </c>
      <c r="BY123" s="58">
        <v>2287</v>
      </c>
      <c r="BZ123" s="58">
        <v>9</v>
      </c>
      <c r="CA123" s="58">
        <v>0</v>
      </c>
      <c r="CB123" s="58">
        <v>100</v>
      </c>
      <c r="CC123" s="58">
        <v>30</v>
      </c>
      <c r="CD123" s="58">
        <v>200</v>
      </c>
      <c r="CE123" s="58">
        <v>9</v>
      </c>
      <c r="CF123" s="58">
        <v>3</v>
      </c>
    </row>
    <row r="124" spans="1:84" s="49" customFormat="1" ht="15.6" customHeight="1" x14ac:dyDescent="0.25">
      <c r="A124" s="51">
        <v>14</v>
      </c>
      <c r="B124" s="52" t="s">
        <v>379</v>
      </c>
      <c r="C124" s="56" t="s">
        <v>380</v>
      </c>
      <c r="D124" s="41" t="s">
        <v>381</v>
      </c>
      <c r="E124" s="36" t="s">
        <v>86</v>
      </c>
      <c r="F124" s="41" t="s">
        <v>378</v>
      </c>
      <c r="G124" s="69">
        <v>20149106.379999999</v>
      </c>
      <c r="H124" s="69">
        <v>0</v>
      </c>
      <c r="I124" s="69">
        <v>189363.83</v>
      </c>
      <c r="J124" s="69">
        <v>64.12</v>
      </c>
      <c r="K124" s="70">
        <v>0</v>
      </c>
      <c r="L124" s="70">
        <v>20338534.329999998</v>
      </c>
      <c r="M124" s="70">
        <v>577.08000000000004</v>
      </c>
      <c r="N124" s="69">
        <v>4317534.26</v>
      </c>
      <c r="O124" s="69">
        <v>1027327.53</v>
      </c>
      <c r="P124" s="71">
        <v>5862059.96</v>
      </c>
      <c r="Q124" s="69">
        <v>0</v>
      </c>
      <c r="R124" s="69">
        <v>1193077.76</v>
      </c>
      <c r="S124" s="69">
        <v>4880464.03</v>
      </c>
      <c r="T124" s="69">
        <v>1440088.06</v>
      </c>
      <c r="U124" s="69">
        <v>0</v>
      </c>
      <c r="V124" s="69">
        <v>0</v>
      </c>
      <c r="W124" s="69">
        <v>435313.35</v>
      </c>
      <c r="X124" s="70">
        <v>1927516.6099999999</v>
      </c>
      <c r="Y124" s="70">
        <v>21083381.559999999</v>
      </c>
      <c r="Z124" s="60">
        <v>0.13508248329571876</v>
      </c>
      <c r="AA124" s="70">
        <v>1881616.32</v>
      </c>
      <c r="AB124" s="70">
        <v>0</v>
      </c>
      <c r="AC124" s="70">
        <v>0</v>
      </c>
      <c r="AD124" s="70">
        <v>0</v>
      </c>
      <c r="AE124" s="70">
        <v>507.2</v>
      </c>
      <c r="AF124" s="70">
        <f t="shared" si="42"/>
        <v>507.2</v>
      </c>
      <c r="AG124" s="70">
        <v>657477.37</v>
      </c>
      <c r="AH124" s="69">
        <v>54225.279999999999</v>
      </c>
      <c r="AI124" s="69">
        <v>128858.46</v>
      </c>
      <c r="AJ124" s="70">
        <v>0</v>
      </c>
      <c r="AK124" s="69">
        <v>81430.75</v>
      </c>
      <c r="AL124" s="69">
        <v>58062.84</v>
      </c>
      <c r="AM124" s="69">
        <v>75777.61</v>
      </c>
      <c r="AN124" s="69">
        <v>8313</v>
      </c>
      <c r="AO124" s="69">
        <v>0</v>
      </c>
      <c r="AP124" s="69">
        <v>0</v>
      </c>
      <c r="AQ124" s="69">
        <v>21445.65</v>
      </c>
      <c r="AR124" s="69">
        <v>7071</v>
      </c>
      <c r="AS124" s="69">
        <v>255</v>
      </c>
      <c r="AT124" s="69">
        <v>15918.56</v>
      </c>
      <c r="AU124" s="69">
        <v>5082.93</v>
      </c>
      <c r="AV124" s="69">
        <v>59216.5</v>
      </c>
      <c r="AW124" s="69">
        <v>1173134.95</v>
      </c>
      <c r="AX124" s="69">
        <v>0</v>
      </c>
      <c r="AY124" s="60">
        <f t="shared" si="43"/>
        <v>0</v>
      </c>
      <c r="AZ124" s="70">
        <v>0</v>
      </c>
      <c r="BA124" s="60">
        <v>9.3381929484662979E-2</v>
      </c>
      <c r="BB124" s="69">
        <v>1050990.8</v>
      </c>
      <c r="BC124" s="69">
        <v>1670800.53</v>
      </c>
      <c r="BD124" s="70">
        <v>240158</v>
      </c>
      <c r="BE124" s="70">
        <v>0</v>
      </c>
      <c r="BF124" s="70">
        <v>1254762.42</v>
      </c>
      <c r="BG124" s="70">
        <v>961478.68250000104</v>
      </c>
      <c r="BH124" s="70">
        <v>0</v>
      </c>
      <c r="BI124" s="70">
        <v>0</v>
      </c>
      <c r="BJ124" s="70">
        <f t="shared" si="44"/>
        <v>0</v>
      </c>
      <c r="BK124" s="70">
        <v>0</v>
      </c>
      <c r="BL124" s="59">
        <v>2001</v>
      </c>
      <c r="BM124" s="59">
        <v>344</v>
      </c>
      <c r="BN124" s="58">
        <v>9</v>
      </c>
      <c r="BO124" s="58">
        <v>0</v>
      </c>
      <c r="BP124" s="58">
        <v>-17</v>
      </c>
      <c r="BQ124" s="58">
        <v>-27</v>
      </c>
      <c r="BR124" s="58">
        <v>-133</v>
      </c>
      <c r="BS124" s="58">
        <v>-114</v>
      </c>
      <c r="BT124" s="58">
        <v>2</v>
      </c>
      <c r="BU124" s="58">
        <v>0</v>
      </c>
      <c r="BV124" s="58">
        <v>0</v>
      </c>
      <c r="BW124" s="58">
        <v>-345</v>
      </c>
      <c r="BX124" s="58">
        <v>-2</v>
      </c>
      <c r="BY124" s="58">
        <v>1718</v>
      </c>
      <c r="BZ124" s="58">
        <v>1</v>
      </c>
      <c r="CA124" s="58">
        <v>18</v>
      </c>
      <c r="CB124" s="58">
        <v>69</v>
      </c>
      <c r="CC124" s="58">
        <v>25</v>
      </c>
      <c r="CD124" s="58">
        <v>245</v>
      </c>
      <c r="CE124" s="58">
        <v>0</v>
      </c>
      <c r="CF124" s="58">
        <v>4</v>
      </c>
    </row>
    <row r="125" spans="1:84" s="49" customFormat="1" ht="15.6" customHeight="1" x14ac:dyDescent="0.25">
      <c r="A125" s="51">
        <v>14</v>
      </c>
      <c r="B125" s="52" t="s">
        <v>382</v>
      </c>
      <c r="C125" s="56" t="s">
        <v>383</v>
      </c>
      <c r="D125" s="41" t="s">
        <v>377</v>
      </c>
      <c r="E125" s="36" t="s">
        <v>86</v>
      </c>
      <c r="F125" s="41" t="s">
        <v>378</v>
      </c>
      <c r="G125" s="69">
        <v>28603972.41</v>
      </c>
      <c r="H125" s="69">
        <v>140289.25</v>
      </c>
      <c r="I125" s="69">
        <v>305595.65000000002</v>
      </c>
      <c r="J125" s="69">
        <v>0</v>
      </c>
      <c r="K125" s="70">
        <v>0</v>
      </c>
      <c r="L125" s="70">
        <v>29049857.309999999</v>
      </c>
      <c r="M125" s="70">
        <v>0</v>
      </c>
      <c r="N125" s="69">
        <v>4554038.42</v>
      </c>
      <c r="O125" s="69">
        <v>1486144.57</v>
      </c>
      <c r="P125" s="71">
        <v>9085477.3900000006</v>
      </c>
      <c r="Q125" s="69">
        <v>0</v>
      </c>
      <c r="R125" s="69">
        <v>2042272.78</v>
      </c>
      <c r="S125" s="69">
        <v>6301823.5599999996</v>
      </c>
      <c r="T125" s="69">
        <v>2222536.9300000002</v>
      </c>
      <c r="U125" s="69">
        <v>0</v>
      </c>
      <c r="V125" s="69">
        <v>0</v>
      </c>
      <c r="W125" s="69">
        <v>952811.34</v>
      </c>
      <c r="X125" s="70">
        <v>2177944.02</v>
      </c>
      <c r="Y125" s="70">
        <v>28823049.010000002</v>
      </c>
      <c r="Z125" s="60">
        <v>0.15422714740205262</v>
      </c>
      <c r="AA125" s="70">
        <v>1858561.92</v>
      </c>
      <c r="AB125" s="70">
        <v>0</v>
      </c>
      <c r="AC125" s="70">
        <v>0</v>
      </c>
      <c r="AD125" s="70">
        <v>0</v>
      </c>
      <c r="AE125" s="70">
        <v>0</v>
      </c>
      <c r="AF125" s="70">
        <f t="shared" si="42"/>
        <v>0</v>
      </c>
      <c r="AG125" s="70">
        <v>712851.71</v>
      </c>
      <c r="AH125" s="69">
        <v>55113.32</v>
      </c>
      <c r="AI125" s="69">
        <v>187596.45</v>
      </c>
      <c r="AJ125" s="70">
        <v>0</v>
      </c>
      <c r="AK125" s="69">
        <v>132705.59</v>
      </c>
      <c r="AL125" s="69">
        <v>37465.629999999997</v>
      </c>
      <c r="AM125" s="69">
        <v>107690.37</v>
      </c>
      <c r="AN125" s="69">
        <v>8313</v>
      </c>
      <c r="AO125" s="69">
        <v>3200</v>
      </c>
      <c r="AP125" s="69">
        <v>0</v>
      </c>
      <c r="AQ125" s="69">
        <v>38788.810000000005</v>
      </c>
      <c r="AR125" s="69">
        <v>12647.02</v>
      </c>
      <c r="AS125" s="69">
        <v>2580</v>
      </c>
      <c r="AT125" s="69">
        <v>25237.91</v>
      </c>
      <c r="AU125" s="69">
        <v>27337.65</v>
      </c>
      <c r="AV125" s="69">
        <v>54635.45</v>
      </c>
      <c r="AW125" s="69">
        <v>1406162.91</v>
      </c>
      <c r="AX125" s="69">
        <v>0</v>
      </c>
      <c r="AY125" s="60">
        <f t="shared" si="43"/>
        <v>0</v>
      </c>
      <c r="AZ125" s="70">
        <v>0</v>
      </c>
      <c r="BA125" s="60">
        <v>6.4975657693972719E-2</v>
      </c>
      <c r="BB125" s="69">
        <v>1436008.59</v>
      </c>
      <c r="BC125" s="69">
        <v>2997136.89</v>
      </c>
      <c r="BD125" s="70">
        <v>240158</v>
      </c>
      <c r="BE125" s="70">
        <v>0</v>
      </c>
      <c r="BF125" s="70">
        <v>716131.18000000098</v>
      </c>
      <c r="BG125" s="70">
        <v>364590.452500001</v>
      </c>
      <c r="BH125" s="70">
        <v>0</v>
      </c>
      <c r="BI125" s="70">
        <v>0</v>
      </c>
      <c r="BJ125" s="70">
        <f t="shared" si="44"/>
        <v>0</v>
      </c>
      <c r="BK125" s="70">
        <v>0</v>
      </c>
      <c r="BL125" s="59">
        <v>2443</v>
      </c>
      <c r="BM125" s="59">
        <v>508</v>
      </c>
      <c r="BN125" s="58">
        <v>41</v>
      </c>
      <c r="BO125" s="58">
        <v>-32</v>
      </c>
      <c r="BP125" s="58">
        <v>-39</v>
      </c>
      <c r="BQ125" s="58">
        <v>-63</v>
      </c>
      <c r="BR125" s="58">
        <v>-175</v>
      </c>
      <c r="BS125" s="58">
        <v>-163</v>
      </c>
      <c r="BT125" s="58">
        <v>11</v>
      </c>
      <c r="BU125" s="58">
        <v>0</v>
      </c>
      <c r="BV125" s="58">
        <v>30</v>
      </c>
      <c r="BW125" s="58">
        <v>-316</v>
      </c>
      <c r="BX125" s="58">
        <v>-5</v>
      </c>
      <c r="BY125" s="58">
        <v>2240</v>
      </c>
      <c r="BZ125" s="58">
        <v>4</v>
      </c>
      <c r="CA125" s="58">
        <v>39</v>
      </c>
      <c r="CB125" s="58">
        <v>91</v>
      </c>
      <c r="CC125" s="58">
        <v>24</v>
      </c>
      <c r="CD125" s="58">
        <v>192</v>
      </c>
      <c r="CE125" s="58">
        <v>3</v>
      </c>
      <c r="CF125" s="58">
        <v>2</v>
      </c>
    </row>
    <row r="126" spans="1:84" s="49" customFormat="1" ht="15.6" customHeight="1" x14ac:dyDescent="0.25">
      <c r="A126" s="38">
        <v>15</v>
      </c>
      <c r="B126" s="50" t="s">
        <v>384</v>
      </c>
      <c r="C126" s="56" t="s">
        <v>168</v>
      </c>
      <c r="D126" s="41" t="s">
        <v>385</v>
      </c>
      <c r="E126" s="41" t="s">
        <v>120</v>
      </c>
      <c r="F126" s="41" t="s">
        <v>386</v>
      </c>
      <c r="G126" s="69">
        <v>13680185.619999999</v>
      </c>
      <c r="H126" s="69">
        <v>0</v>
      </c>
      <c r="I126" s="69">
        <v>633657.98</v>
      </c>
      <c r="J126" s="69">
        <v>16700.95</v>
      </c>
      <c r="K126" s="70">
        <v>0</v>
      </c>
      <c r="L126" s="70">
        <v>14330544.550000001</v>
      </c>
      <c r="M126" s="70">
        <v>194253.45</v>
      </c>
      <c r="N126" s="69">
        <v>0</v>
      </c>
      <c r="O126" s="69">
        <v>2299697.02</v>
      </c>
      <c r="P126" s="71">
        <v>3120533.1</v>
      </c>
      <c r="Q126" s="69">
        <v>0</v>
      </c>
      <c r="R126" s="69">
        <v>1781761.77</v>
      </c>
      <c r="S126" s="69">
        <v>5102201.8099999996</v>
      </c>
      <c r="T126" s="69">
        <v>657139.28</v>
      </c>
      <c r="U126" s="69">
        <v>0</v>
      </c>
      <c r="V126" s="69">
        <v>0</v>
      </c>
      <c r="W126" s="69">
        <v>616552.63</v>
      </c>
      <c r="X126" s="70">
        <v>1317537.04</v>
      </c>
      <c r="Y126" s="70">
        <v>14895422.65</v>
      </c>
      <c r="Z126" s="60">
        <v>8.1283815942842452E-2</v>
      </c>
      <c r="AA126" s="70">
        <v>1317537.04</v>
      </c>
      <c r="AB126" s="70">
        <v>0</v>
      </c>
      <c r="AC126" s="70">
        <v>0</v>
      </c>
      <c r="AD126" s="70">
        <v>0</v>
      </c>
      <c r="AE126" s="70">
        <v>469.48</v>
      </c>
      <c r="AF126" s="70">
        <f>SUM(AD126:AE126)</f>
        <v>469.48</v>
      </c>
      <c r="AG126" s="70">
        <v>534436.53</v>
      </c>
      <c r="AH126" s="69">
        <v>44678.42</v>
      </c>
      <c r="AI126" s="69">
        <v>128464.58</v>
      </c>
      <c r="AJ126" s="70">
        <v>0</v>
      </c>
      <c r="AK126" s="69">
        <v>141204.09</v>
      </c>
      <c r="AL126" s="69">
        <v>13500</v>
      </c>
      <c r="AM126" s="69">
        <v>52253.25</v>
      </c>
      <c r="AN126" s="69">
        <v>9800</v>
      </c>
      <c r="AO126" s="69">
        <v>0</v>
      </c>
      <c r="AP126" s="69">
        <v>0</v>
      </c>
      <c r="AQ126" s="69">
        <v>30480.55</v>
      </c>
      <c r="AR126" s="69">
        <v>350</v>
      </c>
      <c r="AS126" s="69">
        <v>0</v>
      </c>
      <c r="AT126" s="69">
        <v>1836.22</v>
      </c>
      <c r="AU126" s="69">
        <v>21060.36</v>
      </c>
      <c r="AV126" s="69">
        <v>62767.91</v>
      </c>
      <c r="AW126" s="69">
        <v>1040831.91</v>
      </c>
      <c r="AX126" s="69">
        <v>0</v>
      </c>
      <c r="AY126" s="60">
        <f>AX126/AW126</f>
        <v>0</v>
      </c>
      <c r="AZ126" s="70">
        <v>625</v>
      </c>
      <c r="BA126" s="60">
        <v>9.4961463548378255E-2</v>
      </c>
      <c r="BB126" s="69">
        <v>150993.54999999999</v>
      </c>
      <c r="BC126" s="69">
        <v>960984.14</v>
      </c>
      <c r="BD126" s="70">
        <v>240158</v>
      </c>
      <c r="BE126" s="70">
        <v>0</v>
      </c>
      <c r="BF126" s="70">
        <v>718975.19</v>
      </c>
      <c r="BG126" s="70">
        <v>458767.21250000002</v>
      </c>
      <c r="BH126" s="70">
        <v>0</v>
      </c>
      <c r="BI126" s="70">
        <v>0</v>
      </c>
      <c r="BJ126" s="70">
        <f>SUM(BH126:BI126)</f>
        <v>0</v>
      </c>
      <c r="BK126" s="70">
        <v>0</v>
      </c>
      <c r="BL126" s="59">
        <v>1432</v>
      </c>
      <c r="BM126" s="59">
        <v>201</v>
      </c>
      <c r="BN126" s="58">
        <v>2</v>
      </c>
      <c r="BO126" s="58">
        <v>0</v>
      </c>
      <c r="BP126" s="58">
        <v>-9</v>
      </c>
      <c r="BQ126" s="58">
        <v>-13</v>
      </c>
      <c r="BR126" s="58">
        <v>-65</v>
      </c>
      <c r="BS126" s="58">
        <v>-143</v>
      </c>
      <c r="BT126" s="58">
        <v>4</v>
      </c>
      <c r="BU126" s="58">
        <v>-2</v>
      </c>
      <c r="BV126" s="58">
        <v>-1</v>
      </c>
      <c r="BW126" s="58">
        <v>-284</v>
      </c>
      <c r="BX126" s="58">
        <v>-2</v>
      </c>
      <c r="BY126" s="58">
        <v>1120</v>
      </c>
      <c r="BZ126" s="58">
        <v>8</v>
      </c>
      <c r="CA126" s="58">
        <v>41</v>
      </c>
      <c r="CB126" s="58">
        <v>86</v>
      </c>
      <c r="CC126" s="58">
        <v>27</v>
      </c>
      <c r="CD126" s="58">
        <v>91</v>
      </c>
      <c r="CE126" s="58">
        <v>78</v>
      </c>
      <c r="CF126" s="58">
        <v>0</v>
      </c>
    </row>
    <row r="127" spans="1:84" s="49" customFormat="1" ht="15.6" customHeight="1" x14ac:dyDescent="0.25">
      <c r="A127" s="38">
        <v>15</v>
      </c>
      <c r="B127" s="46" t="s">
        <v>578</v>
      </c>
      <c r="C127" s="56" t="s">
        <v>579</v>
      </c>
      <c r="D127" s="41" t="s">
        <v>387</v>
      </c>
      <c r="E127" s="41" t="s">
        <v>86</v>
      </c>
      <c r="F127" s="41" t="s">
        <v>388</v>
      </c>
      <c r="G127" s="69">
        <v>11995276</v>
      </c>
      <c r="H127" s="69">
        <v>459140</v>
      </c>
      <c r="I127" s="69">
        <v>0</v>
      </c>
      <c r="J127" s="69">
        <v>0</v>
      </c>
      <c r="K127" s="70">
        <v>0</v>
      </c>
      <c r="L127" s="70">
        <v>14454415</v>
      </c>
      <c r="M127" s="70">
        <v>0</v>
      </c>
      <c r="N127" s="69">
        <v>0</v>
      </c>
      <c r="O127" s="69">
        <v>585584</v>
      </c>
      <c r="P127" s="71">
        <v>3515015</v>
      </c>
      <c r="Q127" s="69">
        <v>0</v>
      </c>
      <c r="R127" s="69">
        <v>1168176</v>
      </c>
      <c r="S127" s="69">
        <v>4309255</v>
      </c>
      <c r="T127" s="69">
        <v>1338714</v>
      </c>
      <c r="U127" s="69">
        <v>0</v>
      </c>
      <c r="V127" s="69">
        <v>0</v>
      </c>
      <c r="W127" s="69">
        <v>555604</v>
      </c>
      <c r="X127" s="70">
        <f>2286+1199768</f>
        <v>1202054</v>
      </c>
      <c r="Y127" s="70">
        <v>12674402</v>
      </c>
      <c r="Z127" s="60">
        <f>883989/(11995276+459140)</f>
        <v>7.0977956734382411E-2</v>
      </c>
      <c r="AA127" s="70">
        <v>1199768</v>
      </c>
      <c r="AB127" s="70">
        <v>0</v>
      </c>
      <c r="AC127" s="70">
        <v>0</v>
      </c>
      <c r="AD127" s="70"/>
      <c r="AE127" s="70">
        <v>1</v>
      </c>
      <c r="AF127" s="70">
        <f t="shared" ref="AF127" si="45">SUM(AD127:AE127)</f>
        <v>1</v>
      </c>
      <c r="AG127" s="70">
        <v>282149</v>
      </c>
      <c r="AH127" s="69">
        <v>23355</v>
      </c>
      <c r="AI127" s="69">
        <v>57661</v>
      </c>
      <c r="AJ127" s="70">
        <v>0</v>
      </c>
      <c r="AK127" s="69">
        <v>63256</v>
      </c>
      <c r="AL127" s="69">
        <v>22936</v>
      </c>
      <c r="AM127" s="69">
        <v>50186</v>
      </c>
      <c r="AN127" s="69">
        <v>9900</v>
      </c>
      <c r="AO127" s="69">
        <v>166902</v>
      </c>
      <c r="AP127" s="69">
        <v>0</v>
      </c>
      <c r="AQ127" s="69">
        <f>4460+9594+16375</f>
        <v>30429</v>
      </c>
      <c r="AR127" s="69">
        <v>5317</v>
      </c>
      <c r="AS127" s="69">
        <v>0</v>
      </c>
      <c r="AT127" s="69">
        <v>4440</v>
      </c>
      <c r="AU127" s="69">
        <v>19361</v>
      </c>
      <c r="AV127" s="69">
        <f>46792+5111+1338+13169+87248</f>
        <v>153658</v>
      </c>
      <c r="AW127" s="69">
        <v>889558</v>
      </c>
      <c r="AX127" s="69">
        <v>0</v>
      </c>
      <c r="AY127" s="60">
        <f t="shared" ref="AY127" si="46">AX127/AW127</f>
        <v>0</v>
      </c>
      <c r="AZ127" s="70">
        <v>0</v>
      </c>
      <c r="BA127" s="60">
        <f>1199768/11995276</f>
        <v>0.10002004122289475</v>
      </c>
      <c r="BB127" s="58">
        <v>478065</v>
      </c>
      <c r="BC127" s="58">
        <v>1250156</v>
      </c>
      <c r="BD127" s="59">
        <v>239671</v>
      </c>
      <c r="BE127" s="59">
        <v>0</v>
      </c>
      <c r="BF127" s="59">
        <v>354071</v>
      </c>
      <c r="BG127" s="59">
        <v>131682</v>
      </c>
      <c r="BH127" s="59"/>
      <c r="BI127" s="59">
        <v>0</v>
      </c>
      <c r="BJ127" s="59">
        <f t="shared" ref="BJ127" si="47">SUM(BH127:BI127)</f>
        <v>0</v>
      </c>
      <c r="BK127" s="59">
        <v>0</v>
      </c>
      <c r="BL127" s="59">
        <v>1446</v>
      </c>
      <c r="BM127" s="59">
        <v>342</v>
      </c>
      <c r="BN127" s="58">
        <v>132</v>
      </c>
      <c r="BO127" s="58">
        <v>0</v>
      </c>
      <c r="BP127" s="58">
        <v>-4</v>
      </c>
      <c r="BQ127" s="58">
        <v>-21</v>
      </c>
      <c r="BR127" s="58">
        <v>-49</v>
      </c>
      <c r="BS127" s="58">
        <v>-92</v>
      </c>
      <c r="BT127" s="58">
        <v>0</v>
      </c>
      <c r="BU127" s="58">
        <v>0</v>
      </c>
      <c r="BV127" s="58">
        <v>0</v>
      </c>
      <c r="BW127" s="58">
        <v>-352</v>
      </c>
      <c r="BX127" s="58">
        <v>-8</v>
      </c>
      <c r="BY127" s="58">
        <v>1394</v>
      </c>
      <c r="BZ127" s="58">
        <v>16</v>
      </c>
      <c r="CA127" s="58">
        <v>5</v>
      </c>
      <c r="CB127" s="58">
        <v>59</v>
      </c>
      <c r="CC127" s="58">
        <v>32</v>
      </c>
      <c r="CD127" s="58">
        <v>122</v>
      </c>
      <c r="CE127" s="58">
        <v>12</v>
      </c>
      <c r="CF127" s="58">
        <v>5</v>
      </c>
    </row>
    <row r="128" spans="1:84" s="49" customFormat="1" ht="15.6" customHeight="1" x14ac:dyDescent="0.25">
      <c r="A128" s="38">
        <v>15</v>
      </c>
      <c r="B128" s="50" t="s">
        <v>389</v>
      </c>
      <c r="C128" s="56" t="s">
        <v>249</v>
      </c>
      <c r="D128" s="41" t="s">
        <v>385</v>
      </c>
      <c r="E128" s="41" t="s">
        <v>120</v>
      </c>
      <c r="F128" s="41" t="s">
        <v>386</v>
      </c>
      <c r="G128" s="69">
        <v>13889782.41</v>
      </c>
      <c r="H128" s="69">
        <v>0</v>
      </c>
      <c r="I128" s="69">
        <v>772167.77</v>
      </c>
      <c r="J128" s="69">
        <v>15705.99</v>
      </c>
      <c r="K128" s="70">
        <v>0</v>
      </c>
      <c r="L128" s="70">
        <v>14677656.17</v>
      </c>
      <c r="M128" s="70">
        <v>154930.35999999999</v>
      </c>
      <c r="N128" s="69">
        <v>0</v>
      </c>
      <c r="O128" s="69">
        <v>2469012</v>
      </c>
      <c r="P128" s="71">
        <v>3087607.76</v>
      </c>
      <c r="Q128" s="69">
        <v>0</v>
      </c>
      <c r="R128" s="69">
        <v>1296832.3400000001</v>
      </c>
      <c r="S128" s="69">
        <v>5195472.38</v>
      </c>
      <c r="T128" s="69">
        <v>621039.84</v>
      </c>
      <c r="U128" s="69">
        <v>0</v>
      </c>
      <c r="V128" s="69">
        <v>0</v>
      </c>
      <c r="W128" s="69">
        <v>767587.68</v>
      </c>
      <c r="X128" s="70">
        <v>1416412.54</v>
      </c>
      <c r="Y128" s="70">
        <v>14853964.539999999</v>
      </c>
      <c r="Z128" s="60">
        <v>1.877188585850597E-2</v>
      </c>
      <c r="AA128" s="70">
        <v>1396348.02</v>
      </c>
      <c r="AB128" s="70">
        <v>0</v>
      </c>
      <c r="AC128" s="70">
        <v>0</v>
      </c>
      <c r="AD128" s="70">
        <v>0</v>
      </c>
      <c r="AE128" s="70">
        <v>0</v>
      </c>
      <c r="AF128" s="70">
        <f t="shared" ref="AF128:AF133" si="48">SUM(AD128:AE128)</f>
        <v>0</v>
      </c>
      <c r="AG128" s="70">
        <v>565033.26</v>
      </c>
      <c r="AH128" s="69">
        <v>44354.9</v>
      </c>
      <c r="AI128" s="69">
        <v>112186.2</v>
      </c>
      <c r="AJ128" s="70">
        <v>14169.6</v>
      </c>
      <c r="AK128" s="69">
        <v>76978</v>
      </c>
      <c r="AL128" s="69">
        <v>15141.27</v>
      </c>
      <c r="AM128" s="69">
        <v>42128</v>
      </c>
      <c r="AN128" s="69">
        <v>9800</v>
      </c>
      <c r="AO128" s="69">
        <v>0</v>
      </c>
      <c r="AP128" s="69">
        <v>0</v>
      </c>
      <c r="AQ128" s="69">
        <v>14453.36</v>
      </c>
      <c r="AR128" s="69">
        <v>1340</v>
      </c>
      <c r="AS128" s="69">
        <v>0</v>
      </c>
      <c r="AT128" s="69">
        <v>2038.22</v>
      </c>
      <c r="AU128" s="69">
        <v>8067.55</v>
      </c>
      <c r="AV128" s="69">
        <v>62116.76</v>
      </c>
      <c r="AW128" s="69">
        <v>967807.12</v>
      </c>
      <c r="AX128" s="69">
        <v>0</v>
      </c>
      <c r="AY128" s="60">
        <f t="shared" ref="AY128:AY133" si="49">AX128/AW128</f>
        <v>0</v>
      </c>
      <c r="AZ128" s="70">
        <v>0</v>
      </c>
      <c r="BA128" s="60">
        <v>9.942161458671113E-2</v>
      </c>
      <c r="BB128" s="69">
        <v>103903.94</v>
      </c>
      <c r="BC128" s="69">
        <v>156833.47</v>
      </c>
      <c r="BD128" s="70">
        <v>240158</v>
      </c>
      <c r="BE128" s="70">
        <v>0</v>
      </c>
      <c r="BF128" s="70">
        <v>754259.9</v>
      </c>
      <c r="BG128" s="70">
        <v>512308.12</v>
      </c>
      <c r="BH128" s="70">
        <v>0</v>
      </c>
      <c r="BI128" s="70">
        <v>0</v>
      </c>
      <c r="BJ128" s="70">
        <f t="shared" ref="BJ128:BJ133" si="50">SUM(BH128:BI128)</f>
        <v>0</v>
      </c>
      <c r="BK128" s="70">
        <v>0</v>
      </c>
      <c r="BL128" s="59">
        <v>1373</v>
      </c>
      <c r="BM128" s="59">
        <v>210</v>
      </c>
      <c r="BN128" s="58">
        <v>5</v>
      </c>
      <c r="BO128" s="58">
        <v>0</v>
      </c>
      <c r="BP128" s="58">
        <v>-4</v>
      </c>
      <c r="BQ128" s="58">
        <v>-15</v>
      </c>
      <c r="BR128" s="58">
        <v>-56</v>
      </c>
      <c r="BS128" s="58">
        <v>-159</v>
      </c>
      <c r="BT128" s="58">
        <v>0</v>
      </c>
      <c r="BU128" s="58">
        <v>0</v>
      </c>
      <c r="BV128" s="58">
        <v>0</v>
      </c>
      <c r="BW128" s="58">
        <v>-274</v>
      </c>
      <c r="BX128" s="58">
        <v>0</v>
      </c>
      <c r="BY128" s="58">
        <v>1080</v>
      </c>
      <c r="BZ128" s="58">
        <v>2</v>
      </c>
      <c r="CA128" s="58">
        <v>1</v>
      </c>
      <c r="CB128" s="58">
        <v>105</v>
      </c>
      <c r="CC128" s="58">
        <v>30</v>
      </c>
      <c r="CD128" s="58">
        <v>79</v>
      </c>
      <c r="CE128" s="58">
        <v>50</v>
      </c>
      <c r="CF128" s="58">
        <v>8</v>
      </c>
    </row>
    <row r="129" spans="1:84" s="49" customFormat="1" ht="15.6" customHeight="1" x14ac:dyDescent="0.25">
      <c r="A129" s="38">
        <v>16</v>
      </c>
      <c r="B129" s="50" t="s">
        <v>390</v>
      </c>
      <c r="C129" s="56" t="s">
        <v>391</v>
      </c>
      <c r="D129" s="41" t="s">
        <v>392</v>
      </c>
      <c r="E129" s="41" t="s">
        <v>313</v>
      </c>
      <c r="F129" s="41" t="s">
        <v>386</v>
      </c>
      <c r="G129" s="69">
        <v>15309861.779999999</v>
      </c>
      <c r="H129" s="69">
        <v>0</v>
      </c>
      <c r="I129" s="69">
        <v>353466.4</v>
      </c>
      <c r="J129" s="69">
        <v>68734.03</v>
      </c>
      <c r="K129" s="70">
        <v>0</v>
      </c>
      <c r="L129" s="70">
        <v>15732062.210000001</v>
      </c>
      <c r="M129" s="70">
        <v>689185.29</v>
      </c>
      <c r="N129" s="69">
        <v>49583.43</v>
      </c>
      <c r="O129" s="69">
        <v>3539978.14</v>
      </c>
      <c r="P129" s="71">
        <v>1632580.96</v>
      </c>
      <c r="Q129" s="69">
        <v>0</v>
      </c>
      <c r="R129" s="69">
        <v>1341728</v>
      </c>
      <c r="S129" s="69">
        <v>6209817.5300000003</v>
      </c>
      <c r="T129" s="69">
        <v>1062119.55</v>
      </c>
      <c r="U129" s="69">
        <v>0</v>
      </c>
      <c r="V129" s="69">
        <v>0</v>
      </c>
      <c r="W129" s="69">
        <v>566783.79</v>
      </c>
      <c r="X129" s="70">
        <v>1599473.2</v>
      </c>
      <c r="Y129" s="70">
        <v>16002064.6</v>
      </c>
      <c r="Z129" s="60">
        <v>9.4971285887076123E-2</v>
      </c>
      <c r="AA129" s="70">
        <v>1599473.2</v>
      </c>
      <c r="AB129" s="70">
        <v>0</v>
      </c>
      <c r="AC129" s="70">
        <v>0</v>
      </c>
      <c r="AD129" s="70">
        <v>0</v>
      </c>
      <c r="AE129" s="70">
        <v>0</v>
      </c>
      <c r="AF129" s="70">
        <f t="shared" si="48"/>
        <v>0</v>
      </c>
      <c r="AG129" s="70">
        <v>743449.36</v>
      </c>
      <c r="AH129" s="69">
        <v>63452.26</v>
      </c>
      <c r="AI129" s="69">
        <v>204232.8</v>
      </c>
      <c r="AJ129" s="70">
        <v>0</v>
      </c>
      <c r="AK129" s="69">
        <v>95365.5</v>
      </c>
      <c r="AL129" s="69">
        <v>38817.1</v>
      </c>
      <c r="AM129" s="69">
        <v>57839.62</v>
      </c>
      <c r="AN129" s="69">
        <v>10650</v>
      </c>
      <c r="AO129" s="69">
        <v>0</v>
      </c>
      <c r="AP129" s="69">
        <v>0</v>
      </c>
      <c r="AQ129" s="69">
        <v>16486.84</v>
      </c>
      <c r="AR129" s="69">
        <v>8631.16</v>
      </c>
      <c r="AS129" s="69">
        <v>0</v>
      </c>
      <c r="AT129" s="69">
        <v>19341.91</v>
      </c>
      <c r="AU129" s="69">
        <v>10426.42</v>
      </c>
      <c r="AV129" s="69">
        <v>89825.57</v>
      </c>
      <c r="AW129" s="69">
        <v>1358518.54</v>
      </c>
      <c r="AX129" s="69">
        <v>0</v>
      </c>
      <c r="AY129" s="60">
        <f t="shared" si="49"/>
        <v>0</v>
      </c>
      <c r="AZ129" s="70">
        <v>0</v>
      </c>
      <c r="BA129" s="60">
        <v>9.9973029206170086E-2</v>
      </c>
      <c r="BB129" s="69">
        <v>67425.97</v>
      </c>
      <c r="BC129" s="69">
        <v>1386571.29</v>
      </c>
      <c r="BD129" s="70">
        <v>240158</v>
      </c>
      <c r="BE129" s="70">
        <v>0</v>
      </c>
      <c r="BF129" s="70">
        <v>612138.78</v>
      </c>
      <c r="BG129" s="70">
        <v>272509.14500000002</v>
      </c>
      <c r="BH129" s="70">
        <v>0</v>
      </c>
      <c r="BI129" s="70">
        <v>0</v>
      </c>
      <c r="BJ129" s="70">
        <f t="shared" si="50"/>
        <v>0</v>
      </c>
      <c r="BK129" s="70">
        <v>0</v>
      </c>
      <c r="BL129" s="59">
        <v>1671</v>
      </c>
      <c r="BM129" s="59">
        <v>249</v>
      </c>
      <c r="BN129" s="58">
        <v>0</v>
      </c>
      <c r="BO129" s="58">
        <v>0</v>
      </c>
      <c r="BP129" s="58">
        <v>-18</v>
      </c>
      <c r="BQ129" s="58">
        <v>-24</v>
      </c>
      <c r="BR129" s="58">
        <v>-89</v>
      </c>
      <c r="BS129" s="58">
        <v>-128</v>
      </c>
      <c r="BT129" s="58">
        <v>0</v>
      </c>
      <c r="BU129" s="58">
        <v>-3</v>
      </c>
      <c r="BV129" s="58">
        <v>0</v>
      </c>
      <c r="BW129" s="58">
        <v>-200</v>
      </c>
      <c r="BX129" s="58">
        <v>-2</v>
      </c>
      <c r="BY129" s="58">
        <v>1456</v>
      </c>
      <c r="BZ129" s="58">
        <v>4</v>
      </c>
      <c r="CA129" s="58">
        <v>62</v>
      </c>
      <c r="CB129" s="58">
        <v>105</v>
      </c>
      <c r="CC129" s="58">
        <v>21</v>
      </c>
      <c r="CD129" s="58">
        <v>61</v>
      </c>
      <c r="CE129" s="58">
        <v>8</v>
      </c>
      <c r="CF129" s="58">
        <v>9</v>
      </c>
    </row>
    <row r="130" spans="1:84" s="49" customFormat="1" ht="15.6" customHeight="1" x14ac:dyDescent="0.25">
      <c r="A130" s="38">
        <v>16</v>
      </c>
      <c r="B130" s="50" t="s">
        <v>393</v>
      </c>
      <c r="C130" s="56" t="s">
        <v>170</v>
      </c>
      <c r="D130" s="41" t="s">
        <v>394</v>
      </c>
      <c r="E130" s="41" t="s">
        <v>313</v>
      </c>
      <c r="F130" s="41" t="s">
        <v>386</v>
      </c>
      <c r="G130" s="69">
        <v>25852855.260000002</v>
      </c>
      <c r="H130" s="69">
        <v>11856.14</v>
      </c>
      <c r="I130" s="69">
        <v>21065.18</v>
      </c>
      <c r="J130" s="69">
        <v>0</v>
      </c>
      <c r="K130" s="70">
        <v>0</v>
      </c>
      <c r="L130" s="70">
        <v>25885776.579999998</v>
      </c>
      <c r="M130" s="70">
        <v>0</v>
      </c>
      <c r="N130" s="69">
        <v>0</v>
      </c>
      <c r="O130" s="69">
        <v>6201251.9100000001</v>
      </c>
      <c r="P130" s="71">
        <v>3358652.62</v>
      </c>
      <c r="Q130" s="69">
        <v>0</v>
      </c>
      <c r="R130" s="69">
        <v>2579527.66</v>
      </c>
      <c r="S130" s="69">
        <v>9854436.1500000004</v>
      </c>
      <c r="T130" s="69">
        <v>2464490.38</v>
      </c>
      <c r="U130" s="69">
        <v>0</v>
      </c>
      <c r="V130" s="69">
        <v>0</v>
      </c>
      <c r="W130" s="69">
        <v>992587.26</v>
      </c>
      <c r="X130" s="70">
        <v>1874587.01</v>
      </c>
      <c r="Y130" s="70">
        <v>27325532.989999998</v>
      </c>
      <c r="Z130" s="60">
        <v>9.5097569501587792E-2</v>
      </c>
      <c r="AA130" s="70">
        <v>1874587.01</v>
      </c>
      <c r="AB130" s="70">
        <v>0</v>
      </c>
      <c r="AC130" s="70">
        <v>0</v>
      </c>
      <c r="AD130" s="70">
        <v>0</v>
      </c>
      <c r="AE130" s="70">
        <v>0</v>
      </c>
      <c r="AF130" s="70">
        <f t="shared" si="48"/>
        <v>0</v>
      </c>
      <c r="AG130" s="70">
        <v>878439.81</v>
      </c>
      <c r="AH130" s="69">
        <v>72912.58</v>
      </c>
      <c r="AI130" s="69">
        <v>182998.63</v>
      </c>
      <c r="AJ130" s="70">
        <v>0</v>
      </c>
      <c r="AK130" s="69">
        <v>125591.38</v>
      </c>
      <c r="AL130" s="69">
        <v>32169.89</v>
      </c>
      <c r="AM130" s="69">
        <v>73438.11</v>
      </c>
      <c r="AN130" s="69">
        <v>10650</v>
      </c>
      <c r="AO130" s="69">
        <v>0</v>
      </c>
      <c r="AP130" s="69">
        <v>0</v>
      </c>
      <c r="AQ130" s="69">
        <v>45148.85</v>
      </c>
      <c r="AR130" s="69">
        <v>4400</v>
      </c>
      <c r="AS130" s="69">
        <v>0</v>
      </c>
      <c r="AT130" s="69">
        <v>4897.7</v>
      </c>
      <c r="AU130" s="69">
        <v>10844.91</v>
      </c>
      <c r="AV130" s="69">
        <v>97514.45</v>
      </c>
      <c r="AW130" s="69">
        <v>1539006.31</v>
      </c>
      <c r="AX130" s="69">
        <v>0</v>
      </c>
      <c r="AY130" s="60">
        <f t="shared" si="49"/>
        <v>0</v>
      </c>
      <c r="AZ130" s="70">
        <v>0</v>
      </c>
      <c r="BA130" s="60">
        <v>7.2509863655191478E-2</v>
      </c>
      <c r="BB130" s="69">
        <v>584694.16</v>
      </c>
      <c r="BC130" s="69">
        <v>1874977.03</v>
      </c>
      <c r="BD130" s="70">
        <v>240158</v>
      </c>
      <c r="BE130" s="70">
        <v>0</v>
      </c>
      <c r="BF130" s="70">
        <v>922711.37</v>
      </c>
      <c r="BG130" s="70">
        <v>537959.79249999998</v>
      </c>
      <c r="BH130" s="70">
        <v>0</v>
      </c>
      <c r="BI130" s="70">
        <v>0</v>
      </c>
      <c r="BJ130" s="70">
        <f t="shared" si="50"/>
        <v>0</v>
      </c>
      <c r="BK130" s="70">
        <v>0</v>
      </c>
      <c r="BL130" s="59">
        <v>1944</v>
      </c>
      <c r="BM130" s="59">
        <v>536</v>
      </c>
      <c r="BN130" s="58">
        <v>5</v>
      </c>
      <c r="BO130" s="58">
        <v>-30</v>
      </c>
      <c r="BP130" s="58">
        <v>-22</v>
      </c>
      <c r="BQ130" s="58">
        <v>-23</v>
      </c>
      <c r="BR130" s="58">
        <v>-343</v>
      </c>
      <c r="BS130" s="58">
        <v>-154</v>
      </c>
      <c r="BT130" s="58">
        <v>11</v>
      </c>
      <c r="BU130" s="58">
        <v>0</v>
      </c>
      <c r="BV130" s="58">
        <v>908</v>
      </c>
      <c r="BW130" s="58">
        <v>-416</v>
      </c>
      <c r="BX130" s="58">
        <v>-2</v>
      </c>
      <c r="BY130" s="58">
        <v>2414</v>
      </c>
      <c r="BZ130" s="58">
        <v>9</v>
      </c>
      <c r="CA130" s="58">
        <v>64</v>
      </c>
      <c r="CB130" s="58">
        <v>217</v>
      </c>
      <c r="CC130" s="58">
        <v>30</v>
      </c>
      <c r="CD130" s="58">
        <v>165</v>
      </c>
      <c r="CE130" s="58">
        <v>6</v>
      </c>
      <c r="CF130" s="58">
        <v>0</v>
      </c>
    </row>
    <row r="131" spans="1:84" s="49" customFormat="1" ht="15.6" customHeight="1" x14ac:dyDescent="0.25">
      <c r="A131" s="38">
        <v>16</v>
      </c>
      <c r="B131" s="50" t="s">
        <v>395</v>
      </c>
      <c r="C131" s="56" t="s">
        <v>396</v>
      </c>
      <c r="D131" s="41" t="s">
        <v>397</v>
      </c>
      <c r="E131" s="41" t="s">
        <v>313</v>
      </c>
      <c r="F131" s="41" t="s">
        <v>386</v>
      </c>
      <c r="G131" s="69">
        <v>42338735.350000001</v>
      </c>
      <c r="H131" s="69">
        <v>0</v>
      </c>
      <c r="I131" s="69">
        <v>726387.37</v>
      </c>
      <c r="J131" s="69">
        <v>0</v>
      </c>
      <c r="K131" s="70">
        <v>0</v>
      </c>
      <c r="L131" s="70">
        <v>43065122.719999999</v>
      </c>
      <c r="M131" s="70">
        <v>0</v>
      </c>
      <c r="N131" s="69">
        <v>5617120.2999999998</v>
      </c>
      <c r="O131" s="69">
        <v>5775716.6399999997</v>
      </c>
      <c r="P131" s="71">
        <v>6700308.1600000001</v>
      </c>
      <c r="Q131" s="69">
        <v>79171.240000000005</v>
      </c>
      <c r="R131" s="69">
        <v>3063580.63</v>
      </c>
      <c r="S131" s="69">
        <v>15683571.18</v>
      </c>
      <c r="T131" s="69">
        <v>2039501.3</v>
      </c>
      <c r="U131" s="69">
        <v>0</v>
      </c>
      <c r="V131" s="69">
        <v>0</v>
      </c>
      <c r="W131" s="69">
        <v>1144457.1399999999</v>
      </c>
      <c r="X131" s="70">
        <v>2734121.89</v>
      </c>
      <c r="Y131" s="70">
        <v>42837548.479999997</v>
      </c>
      <c r="Z131" s="60">
        <v>7.087658370504446E-2</v>
      </c>
      <c r="AA131" s="70">
        <v>2734121.89</v>
      </c>
      <c r="AB131" s="70">
        <v>0</v>
      </c>
      <c r="AC131" s="70">
        <v>0</v>
      </c>
      <c r="AD131" s="70">
        <v>0</v>
      </c>
      <c r="AE131" s="70">
        <v>0</v>
      </c>
      <c r="AF131" s="70">
        <f t="shared" si="48"/>
        <v>0</v>
      </c>
      <c r="AG131" s="70">
        <v>1360038.06</v>
      </c>
      <c r="AH131" s="69">
        <v>109211.66</v>
      </c>
      <c r="AI131" s="69">
        <v>279296.39</v>
      </c>
      <c r="AJ131" s="70">
        <v>16215</v>
      </c>
      <c r="AK131" s="69">
        <v>191539.76</v>
      </c>
      <c r="AL131" s="69">
        <v>18120.72</v>
      </c>
      <c r="AM131" s="69">
        <v>59809.41</v>
      </c>
      <c r="AN131" s="69">
        <v>10650</v>
      </c>
      <c r="AO131" s="69">
        <v>30132.5</v>
      </c>
      <c r="AP131" s="69">
        <v>0</v>
      </c>
      <c r="AQ131" s="69">
        <v>93840.01</v>
      </c>
      <c r="AR131" s="69">
        <v>9047.92</v>
      </c>
      <c r="AS131" s="69">
        <v>0</v>
      </c>
      <c r="AT131" s="69">
        <v>4277.79</v>
      </c>
      <c r="AU131" s="69">
        <v>27326.89</v>
      </c>
      <c r="AV131" s="69">
        <v>116169.67000000001</v>
      </c>
      <c r="AW131" s="69">
        <v>2325675.7799999998</v>
      </c>
      <c r="AX131" s="69">
        <v>0</v>
      </c>
      <c r="AY131" s="60">
        <f t="shared" si="49"/>
        <v>0</v>
      </c>
      <c r="AZ131" s="70">
        <v>0</v>
      </c>
      <c r="BA131" s="60">
        <v>6.4577315958966167E-2</v>
      </c>
      <c r="BB131" s="69">
        <v>247785.5</v>
      </c>
      <c r="BC131" s="69">
        <v>2753039.42</v>
      </c>
      <c r="BD131" s="70">
        <v>240158</v>
      </c>
      <c r="BE131" s="70">
        <v>0</v>
      </c>
      <c r="BF131" s="70">
        <v>1489948.91</v>
      </c>
      <c r="BG131" s="70">
        <v>908529.96500000102</v>
      </c>
      <c r="BH131" s="70">
        <v>0</v>
      </c>
      <c r="BI131" s="70">
        <v>0</v>
      </c>
      <c r="BJ131" s="70">
        <f t="shared" si="50"/>
        <v>0</v>
      </c>
      <c r="BK131" s="70">
        <v>0</v>
      </c>
      <c r="BL131" s="59">
        <v>3076</v>
      </c>
      <c r="BM131" s="59">
        <v>578</v>
      </c>
      <c r="BN131" s="58">
        <v>0</v>
      </c>
      <c r="BO131" s="58">
        <v>0</v>
      </c>
      <c r="BP131" s="58">
        <v>-15</v>
      </c>
      <c r="BQ131" s="58">
        <v>-36</v>
      </c>
      <c r="BR131" s="58">
        <v>-286</v>
      </c>
      <c r="BS131" s="58">
        <v>-352</v>
      </c>
      <c r="BT131" s="58">
        <v>0</v>
      </c>
      <c r="BU131" s="58">
        <v>0</v>
      </c>
      <c r="BV131" s="58">
        <v>6</v>
      </c>
      <c r="BW131" s="58">
        <v>-518</v>
      </c>
      <c r="BX131" s="58">
        <v>0</v>
      </c>
      <c r="BY131" s="58">
        <v>2453</v>
      </c>
      <c r="BZ131" s="58">
        <v>15</v>
      </c>
      <c r="CA131" s="58">
        <v>70</v>
      </c>
      <c r="CB131" s="58">
        <v>325</v>
      </c>
      <c r="CC131" s="58">
        <v>38</v>
      </c>
      <c r="CD131" s="58">
        <v>128</v>
      </c>
      <c r="CE131" s="58">
        <v>4</v>
      </c>
      <c r="CF131" s="58">
        <v>23</v>
      </c>
    </row>
    <row r="132" spans="1:84" s="49" customFormat="1" ht="15.6" customHeight="1" x14ac:dyDescent="0.25">
      <c r="A132" s="38">
        <v>16</v>
      </c>
      <c r="B132" s="50" t="s">
        <v>398</v>
      </c>
      <c r="C132" s="56" t="s">
        <v>399</v>
      </c>
      <c r="D132" s="41" t="s">
        <v>394</v>
      </c>
      <c r="E132" s="41" t="s">
        <v>313</v>
      </c>
      <c r="F132" s="41" t="s">
        <v>386</v>
      </c>
      <c r="G132" s="69">
        <v>30313918.530000001</v>
      </c>
      <c r="H132" s="69">
        <v>0</v>
      </c>
      <c r="I132" s="69">
        <v>130509</v>
      </c>
      <c r="J132" s="69">
        <v>79409.59</v>
      </c>
      <c r="K132" s="70">
        <v>0</v>
      </c>
      <c r="L132" s="70">
        <v>30523837.120000001</v>
      </c>
      <c r="M132" s="70">
        <v>714477.85</v>
      </c>
      <c r="N132" s="69">
        <v>35571.839999999997</v>
      </c>
      <c r="O132" s="69">
        <v>7286417.8499999996</v>
      </c>
      <c r="P132" s="71">
        <v>3697811.49</v>
      </c>
      <c r="Q132" s="69">
        <v>0</v>
      </c>
      <c r="R132" s="69">
        <v>3613894.42</v>
      </c>
      <c r="S132" s="69">
        <v>10865338.48</v>
      </c>
      <c r="T132" s="69">
        <v>1991240.02</v>
      </c>
      <c r="U132" s="69">
        <v>0</v>
      </c>
      <c r="V132" s="69">
        <v>0</v>
      </c>
      <c r="W132" s="69">
        <v>931192.83</v>
      </c>
      <c r="X132" s="70">
        <v>2148567.4699999997</v>
      </c>
      <c r="Y132" s="70">
        <v>30570034.399999999</v>
      </c>
      <c r="Z132" s="60">
        <v>6.0975039507702E-2</v>
      </c>
      <c r="AA132" s="70">
        <v>2148567.4700000002</v>
      </c>
      <c r="AB132" s="70">
        <v>0</v>
      </c>
      <c r="AC132" s="70">
        <v>0</v>
      </c>
      <c r="AD132" s="70">
        <v>0</v>
      </c>
      <c r="AE132" s="70">
        <v>0</v>
      </c>
      <c r="AF132" s="70">
        <f t="shared" si="48"/>
        <v>0</v>
      </c>
      <c r="AG132" s="70">
        <v>956489.46</v>
      </c>
      <c r="AH132" s="69">
        <v>77362.100000000006</v>
      </c>
      <c r="AI132" s="69">
        <v>224117.47</v>
      </c>
      <c r="AJ132" s="70">
        <v>39624</v>
      </c>
      <c r="AK132" s="69">
        <v>169302.71</v>
      </c>
      <c r="AL132" s="69">
        <v>22714.51</v>
      </c>
      <c r="AM132" s="69">
        <v>103557.33</v>
      </c>
      <c r="AN132" s="69">
        <v>10650</v>
      </c>
      <c r="AO132" s="69">
        <v>0</v>
      </c>
      <c r="AP132" s="69">
        <v>0</v>
      </c>
      <c r="AQ132" s="69">
        <v>68343.8</v>
      </c>
      <c r="AR132" s="69">
        <v>2662.77</v>
      </c>
      <c r="AS132" s="69">
        <v>0</v>
      </c>
      <c r="AT132" s="69">
        <v>1105.4000000000001</v>
      </c>
      <c r="AU132" s="69">
        <v>22837.08</v>
      </c>
      <c r="AV132" s="69">
        <v>88966.13</v>
      </c>
      <c r="AW132" s="69">
        <v>1787732.76</v>
      </c>
      <c r="AX132" s="69">
        <v>0</v>
      </c>
      <c r="AY132" s="60">
        <f t="shared" si="49"/>
        <v>0</v>
      </c>
      <c r="AZ132" s="70">
        <v>0</v>
      </c>
      <c r="BA132" s="60">
        <v>6.9245198613773803E-2</v>
      </c>
      <c r="BB132" s="69">
        <v>324800.33</v>
      </c>
      <c r="BC132" s="69">
        <v>1523592.05</v>
      </c>
      <c r="BD132" s="70">
        <v>240158</v>
      </c>
      <c r="BE132" s="70">
        <v>0</v>
      </c>
      <c r="BF132" s="70">
        <v>1205356.24</v>
      </c>
      <c r="BG132" s="70">
        <v>758423.05</v>
      </c>
      <c r="BH132" s="70">
        <v>0</v>
      </c>
      <c r="BI132" s="70">
        <v>0</v>
      </c>
      <c r="BJ132" s="70">
        <f t="shared" si="50"/>
        <v>0</v>
      </c>
      <c r="BK132" s="70">
        <v>0</v>
      </c>
      <c r="BL132" s="59">
        <v>2856</v>
      </c>
      <c r="BM132" s="59">
        <v>540</v>
      </c>
      <c r="BN132" s="58">
        <v>2</v>
      </c>
      <c r="BO132" s="58">
        <v>0</v>
      </c>
      <c r="BP132" s="58">
        <v>-27</v>
      </c>
      <c r="BQ132" s="58">
        <v>-37</v>
      </c>
      <c r="BR132" s="58">
        <v>-205</v>
      </c>
      <c r="BS132" s="58">
        <v>-240</v>
      </c>
      <c r="BT132" s="58">
        <v>0</v>
      </c>
      <c r="BU132" s="58">
        <v>-32</v>
      </c>
      <c r="BV132" s="58">
        <v>-1</v>
      </c>
      <c r="BW132" s="58">
        <v>-520</v>
      </c>
      <c r="BX132" s="58">
        <v>-2</v>
      </c>
      <c r="BY132" s="58">
        <v>2334</v>
      </c>
      <c r="BZ132" s="58">
        <v>6</v>
      </c>
      <c r="CA132" s="58">
        <v>118</v>
      </c>
      <c r="CB132" s="58">
        <v>269</v>
      </c>
      <c r="CC132" s="58">
        <v>50</v>
      </c>
      <c r="CD132" s="58">
        <v>187</v>
      </c>
      <c r="CE132" s="58">
        <v>14</v>
      </c>
      <c r="CF132" s="58">
        <v>0</v>
      </c>
    </row>
    <row r="133" spans="1:84" s="49" customFormat="1" ht="15.6" customHeight="1" x14ac:dyDescent="0.25">
      <c r="A133" s="38">
        <v>16</v>
      </c>
      <c r="B133" s="50" t="s">
        <v>400</v>
      </c>
      <c r="C133" s="56" t="s">
        <v>304</v>
      </c>
      <c r="D133" s="41" t="s">
        <v>401</v>
      </c>
      <c r="E133" s="41" t="s">
        <v>313</v>
      </c>
      <c r="F133" s="41" t="s">
        <v>386</v>
      </c>
      <c r="G133" s="69">
        <v>20760273.579999998</v>
      </c>
      <c r="H133" s="69">
        <v>-61825.01</v>
      </c>
      <c r="I133" s="69">
        <v>243120.14</v>
      </c>
      <c r="J133" s="69">
        <v>268279.7</v>
      </c>
      <c r="K133" s="70">
        <v>0</v>
      </c>
      <c r="L133" s="70">
        <v>21209848.41</v>
      </c>
      <c r="M133" s="70">
        <v>2416473.75978364</v>
      </c>
      <c r="N133" s="69">
        <v>0</v>
      </c>
      <c r="O133" s="69">
        <v>5494588.8300000001</v>
      </c>
      <c r="P133" s="71">
        <v>1905719.67</v>
      </c>
      <c r="Q133" s="69">
        <v>0</v>
      </c>
      <c r="R133" s="69">
        <v>2039958.17</v>
      </c>
      <c r="S133" s="69">
        <v>7702596.3499999996</v>
      </c>
      <c r="T133" s="69">
        <v>1391102.12</v>
      </c>
      <c r="U133" s="69">
        <v>0</v>
      </c>
      <c r="V133" s="69">
        <v>0</v>
      </c>
      <c r="W133" s="69">
        <v>822116.34</v>
      </c>
      <c r="X133" s="70">
        <v>2345503.98</v>
      </c>
      <c r="Y133" s="70">
        <v>21701585.460000001</v>
      </c>
      <c r="Z133" s="60">
        <v>9.5160058943851572E-2</v>
      </c>
      <c r="AA133" s="70">
        <v>2345503.98</v>
      </c>
      <c r="AB133" s="70">
        <v>0</v>
      </c>
      <c r="AC133" s="70">
        <v>0</v>
      </c>
      <c r="AD133" s="70">
        <v>0</v>
      </c>
      <c r="AE133" s="70">
        <v>0</v>
      </c>
      <c r="AF133" s="70">
        <f t="shared" si="48"/>
        <v>0</v>
      </c>
      <c r="AG133" s="70">
        <v>915615.37</v>
      </c>
      <c r="AH133" s="69">
        <v>72240.149999999994</v>
      </c>
      <c r="AI133" s="69">
        <v>178264.99</v>
      </c>
      <c r="AJ133" s="70">
        <v>29321.64</v>
      </c>
      <c r="AK133" s="69">
        <v>184891.73</v>
      </c>
      <c r="AL133" s="69">
        <v>23245.8</v>
      </c>
      <c r="AM133" s="69">
        <v>110431.92</v>
      </c>
      <c r="AN133" s="69">
        <v>10650</v>
      </c>
      <c r="AO133" s="69">
        <v>0</v>
      </c>
      <c r="AP133" s="69">
        <v>0</v>
      </c>
      <c r="AQ133" s="69">
        <v>58326.98</v>
      </c>
      <c r="AR133" s="69">
        <v>9394.06</v>
      </c>
      <c r="AS133" s="69">
        <v>0</v>
      </c>
      <c r="AT133" s="69">
        <v>8935.86</v>
      </c>
      <c r="AU133" s="69">
        <v>21043.97</v>
      </c>
      <c r="AV133" s="69">
        <v>83737.97</v>
      </c>
      <c r="AW133" s="69">
        <v>1706100.44</v>
      </c>
      <c r="AX133" s="69">
        <v>0</v>
      </c>
      <c r="AY133" s="60">
        <f t="shared" si="49"/>
        <v>0</v>
      </c>
      <c r="AZ133" s="70">
        <v>0</v>
      </c>
      <c r="BA133" s="60">
        <v>0.1</v>
      </c>
      <c r="BB133" s="69">
        <v>429460.41</v>
      </c>
      <c r="BC133" s="69">
        <v>1540205.18</v>
      </c>
      <c r="BD133" s="70">
        <v>240158</v>
      </c>
      <c r="BE133" s="70">
        <v>0</v>
      </c>
      <c r="BF133" s="70">
        <v>856865.64999999898</v>
      </c>
      <c r="BG133" s="70">
        <v>430340.53999999899</v>
      </c>
      <c r="BH133" s="70">
        <v>0</v>
      </c>
      <c r="BI133" s="70">
        <v>0</v>
      </c>
      <c r="BJ133" s="70">
        <f t="shared" si="50"/>
        <v>0</v>
      </c>
      <c r="BK133" s="70">
        <v>0</v>
      </c>
      <c r="BL133" s="59">
        <v>1946</v>
      </c>
      <c r="BM133" s="59">
        <v>360</v>
      </c>
      <c r="BN133" s="58">
        <v>4</v>
      </c>
      <c r="BO133" s="58">
        <v>-9</v>
      </c>
      <c r="BP133" s="58">
        <v>-14</v>
      </c>
      <c r="BQ133" s="58">
        <v>-23</v>
      </c>
      <c r="BR133" s="58">
        <v>-146</v>
      </c>
      <c r="BS133" s="58">
        <v>-170</v>
      </c>
      <c r="BT133" s="58">
        <v>0</v>
      </c>
      <c r="BU133" s="58">
        <v>0</v>
      </c>
      <c r="BV133" s="58">
        <v>-1</v>
      </c>
      <c r="BW133" s="58">
        <v>-379</v>
      </c>
      <c r="BX133" s="58">
        <v>-6</v>
      </c>
      <c r="BY133" s="58">
        <v>1562</v>
      </c>
      <c r="BZ133" s="58">
        <v>2</v>
      </c>
      <c r="CA133" s="58">
        <v>91</v>
      </c>
      <c r="CB133" s="58">
        <v>136</v>
      </c>
      <c r="CC133" s="58">
        <v>36</v>
      </c>
      <c r="CD133" s="58">
        <v>173</v>
      </c>
      <c r="CE133" s="58">
        <v>22</v>
      </c>
      <c r="CF133" s="58">
        <v>18</v>
      </c>
    </row>
    <row r="134" spans="1:84" s="49" customFormat="1" ht="15.6" customHeight="1" x14ac:dyDescent="0.25">
      <c r="A134" s="51">
        <v>17</v>
      </c>
      <c r="B134" s="52" t="s">
        <v>402</v>
      </c>
      <c r="C134" s="56" t="s">
        <v>403</v>
      </c>
      <c r="D134" s="41" t="s">
        <v>404</v>
      </c>
      <c r="E134" s="41" t="s">
        <v>104</v>
      </c>
      <c r="F134" s="41" t="s">
        <v>386</v>
      </c>
      <c r="G134" s="69">
        <v>28024270.239999998</v>
      </c>
      <c r="H134" s="69">
        <v>0</v>
      </c>
      <c r="I134" s="69">
        <v>1613849.97</v>
      </c>
      <c r="J134" s="69">
        <v>91127.65</v>
      </c>
      <c r="K134" s="70">
        <v>0</v>
      </c>
      <c r="L134" s="70">
        <v>29729247.859999999</v>
      </c>
      <c r="M134" s="70">
        <v>1130203.3500000001</v>
      </c>
      <c r="N134" s="69">
        <v>5878309.4000000004</v>
      </c>
      <c r="O134" s="69">
        <v>4193294.82</v>
      </c>
      <c r="P134" s="71">
        <v>4760130.1100000003</v>
      </c>
      <c r="Q134" s="69">
        <v>0</v>
      </c>
      <c r="R134" s="69">
        <v>3390235.97</v>
      </c>
      <c r="S134" s="69">
        <v>6926813.5099999998</v>
      </c>
      <c r="T134" s="69">
        <v>1978937.51</v>
      </c>
      <c r="U134" s="69">
        <v>0</v>
      </c>
      <c r="V134" s="69">
        <v>0</v>
      </c>
      <c r="W134" s="69">
        <v>1841526.38</v>
      </c>
      <c r="X134" s="70">
        <v>2324587.39</v>
      </c>
      <c r="Y134" s="70">
        <v>31293835.09</v>
      </c>
      <c r="Z134" s="60">
        <v>8.104489610431298E-2</v>
      </c>
      <c r="AA134" s="70">
        <v>2324437.39</v>
      </c>
      <c r="AB134" s="70">
        <v>0</v>
      </c>
      <c r="AC134" s="70">
        <v>0</v>
      </c>
      <c r="AD134" s="70">
        <v>0</v>
      </c>
      <c r="AE134" s="70">
        <v>0</v>
      </c>
      <c r="AF134" s="70">
        <f t="shared" ref="AF134:AF142" si="51">SUM(AD134:AE134)</f>
        <v>0</v>
      </c>
      <c r="AG134" s="70">
        <v>1365011.15</v>
      </c>
      <c r="AH134" s="69">
        <v>102036.38</v>
      </c>
      <c r="AI134" s="69">
        <v>234649.42</v>
      </c>
      <c r="AJ134" s="70">
        <v>0</v>
      </c>
      <c r="AK134" s="69">
        <v>220925.23</v>
      </c>
      <c r="AL134" s="69">
        <v>9788.7800000000007</v>
      </c>
      <c r="AM134" s="69">
        <v>154862.07</v>
      </c>
      <c r="AN134" s="69">
        <v>11600</v>
      </c>
      <c r="AO134" s="69">
        <v>15477.5</v>
      </c>
      <c r="AP134" s="69">
        <v>0</v>
      </c>
      <c r="AQ134" s="69">
        <v>74991.91</v>
      </c>
      <c r="AR134" s="69">
        <v>11235</v>
      </c>
      <c r="AS134" s="69">
        <v>0</v>
      </c>
      <c r="AT134" s="69">
        <v>6290.71</v>
      </c>
      <c r="AU134" s="69">
        <v>28153.55</v>
      </c>
      <c r="AV134" s="69">
        <v>115272.94</v>
      </c>
      <c r="AW134" s="69">
        <v>2350294.64</v>
      </c>
      <c r="AX134" s="69">
        <v>0</v>
      </c>
      <c r="AY134" s="60">
        <f t="shared" ref="AY134:AY142" si="52">AX134/AW134</f>
        <v>0</v>
      </c>
      <c r="AZ134" s="70">
        <v>0</v>
      </c>
      <c r="BA134" s="60">
        <v>7.9728326523353293E-2</v>
      </c>
      <c r="BB134" s="69">
        <v>183687.73</v>
      </c>
      <c r="BC134" s="69">
        <v>2087536.34</v>
      </c>
      <c r="BD134" s="70">
        <v>240154.1</v>
      </c>
      <c r="BE134" s="70">
        <v>0</v>
      </c>
      <c r="BF134" s="70">
        <v>1087075.77</v>
      </c>
      <c r="BG134" s="70">
        <v>499502.11</v>
      </c>
      <c r="BH134" s="70">
        <v>0</v>
      </c>
      <c r="BI134" s="70">
        <v>0</v>
      </c>
      <c r="BJ134" s="70">
        <f t="shared" ref="BJ134:BJ142" si="53">SUM(BH134:BI134)</f>
        <v>0</v>
      </c>
      <c r="BK134" s="70">
        <v>0</v>
      </c>
      <c r="BL134" s="59">
        <v>2400</v>
      </c>
      <c r="BM134" s="59">
        <v>370</v>
      </c>
      <c r="BN134" s="58">
        <v>4</v>
      </c>
      <c r="BO134" s="58">
        <v>0</v>
      </c>
      <c r="BP134" s="58">
        <v>-9</v>
      </c>
      <c r="BQ134" s="58">
        <v>-22</v>
      </c>
      <c r="BR134" s="58">
        <v>-106</v>
      </c>
      <c r="BS134" s="58">
        <v>-118</v>
      </c>
      <c r="BT134" s="58">
        <v>0</v>
      </c>
      <c r="BU134" s="58">
        <v>-1</v>
      </c>
      <c r="BV134" s="58">
        <v>0</v>
      </c>
      <c r="BW134" s="58">
        <v>-645</v>
      </c>
      <c r="BX134" s="58">
        <v>-6</v>
      </c>
      <c r="BY134" s="58">
        <v>1867</v>
      </c>
      <c r="BZ134" s="58">
        <v>8</v>
      </c>
      <c r="CA134" s="58">
        <v>125</v>
      </c>
      <c r="CB134" s="58">
        <v>161</v>
      </c>
      <c r="CC134" s="58">
        <v>36</v>
      </c>
      <c r="CD134" s="58">
        <v>415</v>
      </c>
      <c r="CE134" s="58">
        <v>18</v>
      </c>
      <c r="CF134" s="58">
        <v>15</v>
      </c>
    </row>
    <row r="135" spans="1:84" s="49" customFormat="1" ht="15.6" customHeight="1" x14ac:dyDescent="0.25">
      <c r="A135" s="38">
        <v>17</v>
      </c>
      <c r="B135" s="50" t="s">
        <v>405</v>
      </c>
      <c r="C135" s="56" t="s">
        <v>249</v>
      </c>
      <c r="D135" s="41" t="s">
        <v>406</v>
      </c>
      <c r="E135" s="41" t="s">
        <v>104</v>
      </c>
      <c r="F135" s="41" t="s">
        <v>386</v>
      </c>
      <c r="G135" s="69">
        <v>16341084.279999999</v>
      </c>
      <c r="H135" s="69">
        <v>0</v>
      </c>
      <c r="I135" s="69">
        <v>478646.44</v>
      </c>
      <c r="J135" s="69">
        <v>0</v>
      </c>
      <c r="K135" s="70">
        <v>0</v>
      </c>
      <c r="L135" s="70">
        <v>16819730.719999999</v>
      </c>
      <c r="M135" s="70">
        <v>0</v>
      </c>
      <c r="N135" s="69">
        <v>2227553.59</v>
      </c>
      <c r="O135" s="69">
        <v>3047927.23</v>
      </c>
      <c r="P135" s="71">
        <v>2605362.88</v>
      </c>
      <c r="Q135" s="69">
        <v>0</v>
      </c>
      <c r="R135" s="69">
        <v>1430616.94</v>
      </c>
      <c r="S135" s="69">
        <v>4467943.41</v>
      </c>
      <c r="T135" s="69">
        <v>1260881.25</v>
      </c>
      <c r="U135" s="69">
        <v>0</v>
      </c>
      <c r="V135" s="69">
        <v>0</v>
      </c>
      <c r="W135" s="69">
        <v>749175.34</v>
      </c>
      <c r="X135" s="70">
        <v>1634116.32</v>
      </c>
      <c r="Y135" s="70">
        <v>17423576.960000001</v>
      </c>
      <c r="Z135" s="60">
        <v>2.6786545647753006E-2</v>
      </c>
      <c r="AA135" s="70">
        <v>1634116.32</v>
      </c>
      <c r="AB135" s="70">
        <v>0</v>
      </c>
      <c r="AC135" s="70">
        <v>0</v>
      </c>
      <c r="AD135" s="70">
        <v>0</v>
      </c>
      <c r="AE135" s="70">
        <v>165.4</v>
      </c>
      <c r="AF135" s="70">
        <f t="shared" si="51"/>
        <v>165.4</v>
      </c>
      <c r="AG135" s="70">
        <v>793520.87</v>
      </c>
      <c r="AH135" s="69">
        <v>62330.84</v>
      </c>
      <c r="AI135" s="69">
        <v>152874.73000000001</v>
      </c>
      <c r="AJ135" s="70">
        <v>0</v>
      </c>
      <c r="AK135" s="69">
        <v>273598.14</v>
      </c>
      <c r="AL135" s="69">
        <v>4931.43</v>
      </c>
      <c r="AM135" s="69">
        <v>84538.76</v>
      </c>
      <c r="AN135" s="69">
        <v>10500</v>
      </c>
      <c r="AO135" s="69">
        <v>632</v>
      </c>
      <c r="AP135" s="69">
        <v>0</v>
      </c>
      <c r="AQ135" s="69">
        <v>27286.54</v>
      </c>
      <c r="AR135" s="69">
        <v>850</v>
      </c>
      <c r="AS135" s="69">
        <v>0</v>
      </c>
      <c r="AT135" s="69">
        <v>2425.31</v>
      </c>
      <c r="AU135" s="69">
        <v>16276.52</v>
      </c>
      <c r="AV135" s="69">
        <v>54686.89</v>
      </c>
      <c r="AW135" s="69">
        <v>1484452.03</v>
      </c>
      <c r="AX135" s="69">
        <v>0</v>
      </c>
      <c r="AY135" s="60">
        <f t="shared" si="52"/>
        <v>0</v>
      </c>
      <c r="AZ135" s="70">
        <v>0</v>
      </c>
      <c r="BA135" s="60">
        <v>0.1000004829544885</v>
      </c>
      <c r="BB135" s="69">
        <v>182861.94</v>
      </c>
      <c r="BC135" s="69">
        <v>254859.26</v>
      </c>
      <c r="BD135" s="70">
        <v>240158</v>
      </c>
      <c r="BE135" s="70">
        <v>2.91038304567337E-11</v>
      </c>
      <c r="BF135" s="70">
        <v>470954.66</v>
      </c>
      <c r="BG135" s="70">
        <v>99841.6525000002</v>
      </c>
      <c r="BH135" s="70">
        <v>0</v>
      </c>
      <c r="BI135" s="70">
        <v>0</v>
      </c>
      <c r="BJ135" s="70">
        <f t="shared" si="53"/>
        <v>0</v>
      </c>
      <c r="BK135" s="70">
        <v>0</v>
      </c>
      <c r="BL135" s="59">
        <v>1914</v>
      </c>
      <c r="BM135" s="59">
        <v>286</v>
      </c>
      <c r="BN135" s="58">
        <v>16</v>
      </c>
      <c r="BO135" s="58">
        <v>0</v>
      </c>
      <c r="BP135" s="58">
        <v>-14</v>
      </c>
      <c r="BQ135" s="58">
        <v>-25</v>
      </c>
      <c r="BR135" s="58">
        <v>-105</v>
      </c>
      <c r="BS135" s="58">
        <v>-102</v>
      </c>
      <c r="BT135" s="58">
        <v>0</v>
      </c>
      <c r="BU135" s="58">
        <v>0</v>
      </c>
      <c r="BV135" s="58">
        <v>0</v>
      </c>
      <c r="BW135" s="58">
        <v>-428</v>
      </c>
      <c r="BX135" s="58">
        <v>-6</v>
      </c>
      <c r="BY135" s="58">
        <v>1536</v>
      </c>
      <c r="BZ135" s="58">
        <v>24</v>
      </c>
      <c r="CA135" s="58">
        <v>124</v>
      </c>
      <c r="CB135" s="58">
        <v>110</v>
      </c>
      <c r="CC135" s="58">
        <v>30</v>
      </c>
      <c r="CD135" s="58">
        <v>276</v>
      </c>
      <c r="CE135" s="58">
        <v>7</v>
      </c>
      <c r="CF135" s="58">
        <v>6</v>
      </c>
    </row>
    <row r="136" spans="1:84" s="49" customFormat="1" ht="15.6" customHeight="1" x14ac:dyDescent="0.25">
      <c r="A136" s="38">
        <v>17</v>
      </c>
      <c r="B136" s="50" t="s">
        <v>407</v>
      </c>
      <c r="C136" s="56" t="s">
        <v>249</v>
      </c>
      <c r="D136" s="41" t="s">
        <v>408</v>
      </c>
      <c r="E136" s="41" t="s">
        <v>109</v>
      </c>
      <c r="F136" s="41" t="s">
        <v>386</v>
      </c>
      <c r="G136" s="69">
        <v>42398895.43</v>
      </c>
      <c r="H136" s="69">
        <v>0</v>
      </c>
      <c r="I136" s="69">
        <v>1316635.05</v>
      </c>
      <c r="J136" s="69">
        <v>0</v>
      </c>
      <c r="K136" s="70">
        <v>639.29999999999995</v>
      </c>
      <c r="L136" s="70">
        <v>43716169.780000001</v>
      </c>
      <c r="M136" s="70">
        <v>0</v>
      </c>
      <c r="N136" s="69">
        <v>12233603.48</v>
      </c>
      <c r="O136" s="69">
        <v>3950628.56</v>
      </c>
      <c r="P136" s="71">
        <v>9003867.4700000007</v>
      </c>
      <c r="Q136" s="69">
        <v>0</v>
      </c>
      <c r="R136" s="69">
        <v>2724847.34</v>
      </c>
      <c r="S136" s="69">
        <v>10529338.869999999</v>
      </c>
      <c r="T136" s="69">
        <v>1725937.15</v>
      </c>
      <c r="U136" s="69">
        <v>0</v>
      </c>
      <c r="V136" s="69">
        <v>0</v>
      </c>
      <c r="W136" s="69">
        <v>1674142.42</v>
      </c>
      <c r="X136" s="70">
        <v>2400301.7199999997</v>
      </c>
      <c r="Y136" s="70">
        <v>44242667.009999998</v>
      </c>
      <c r="Z136" s="60">
        <v>3.2487820166781166E-2</v>
      </c>
      <c r="AA136" s="70">
        <v>2174270.2999999998</v>
      </c>
      <c r="AB136" s="70">
        <v>0</v>
      </c>
      <c r="AC136" s="70">
        <v>0</v>
      </c>
      <c r="AD136" s="70">
        <v>639.29999999999995</v>
      </c>
      <c r="AE136" s="70">
        <v>178.12</v>
      </c>
      <c r="AF136" s="70">
        <f t="shared" si="51"/>
        <v>817.42</v>
      </c>
      <c r="AG136" s="70">
        <v>1035901.63</v>
      </c>
      <c r="AH136" s="69">
        <v>79797.259999999995</v>
      </c>
      <c r="AI136" s="69">
        <v>251207.77</v>
      </c>
      <c r="AJ136" s="70">
        <v>0</v>
      </c>
      <c r="AK136" s="69">
        <v>173576.16</v>
      </c>
      <c r="AL136" s="69">
        <v>2738.75</v>
      </c>
      <c r="AM136" s="69">
        <v>114333.2</v>
      </c>
      <c r="AN136" s="69">
        <v>10500</v>
      </c>
      <c r="AO136" s="69">
        <v>225</v>
      </c>
      <c r="AP136" s="69">
        <v>0</v>
      </c>
      <c r="AQ136" s="69">
        <v>69412.7</v>
      </c>
      <c r="AR136" s="69">
        <v>5202.9799999999996</v>
      </c>
      <c r="AS136" s="69">
        <v>0</v>
      </c>
      <c r="AT136" s="69">
        <v>11584.37</v>
      </c>
      <c r="AU136" s="69">
        <v>0</v>
      </c>
      <c r="AV136" s="69">
        <v>85545.44</v>
      </c>
      <c r="AW136" s="69">
        <v>1840025.26</v>
      </c>
      <c r="AX136" s="69">
        <v>0</v>
      </c>
      <c r="AY136" s="60">
        <f t="shared" si="52"/>
        <v>0</v>
      </c>
      <c r="AZ136" s="70">
        <v>0</v>
      </c>
      <c r="BA136" s="60">
        <v>5.128129584389033E-2</v>
      </c>
      <c r="BB136" s="69">
        <v>506716.42</v>
      </c>
      <c r="BC136" s="69">
        <v>870731.27</v>
      </c>
      <c r="BD136" s="70">
        <v>240158</v>
      </c>
      <c r="BE136" s="70">
        <v>0</v>
      </c>
      <c r="BF136" s="70">
        <v>1510671.34</v>
      </c>
      <c r="BG136" s="70">
        <v>1050665.0249999999</v>
      </c>
      <c r="BH136" s="70">
        <v>0</v>
      </c>
      <c r="BI136" s="70">
        <v>0</v>
      </c>
      <c r="BJ136" s="70">
        <f t="shared" si="53"/>
        <v>0</v>
      </c>
      <c r="BK136" s="70">
        <v>0</v>
      </c>
      <c r="BL136" s="59">
        <v>3275</v>
      </c>
      <c r="BM136" s="59">
        <v>624</v>
      </c>
      <c r="BN136" s="58">
        <v>0</v>
      </c>
      <c r="BO136" s="58">
        <v>0</v>
      </c>
      <c r="BP136" s="58">
        <v>-9</v>
      </c>
      <c r="BQ136" s="58">
        <v>-59</v>
      </c>
      <c r="BR136" s="58">
        <v>-211</v>
      </c>
      <c r="BS136" s="58">
        <v>-288</v>
      </c>
      <c r="BT136" s="58">
        <v>0</v>
      </c>
      <c r="BU136" s="58">
        <v>-2</v>
      </c>
      <c r="BV136" s="58">
        <v>0</v>
      </c>
      <c r="BW136" s="58">
        <v>-621</v>
      </c>
      <c r="BX136" s="58">
        <v>-2</v>
      </c>
      <c r="BY136" s="58">
        <v>2707</v>
      </c>
      <c r="BZ136" s="58">
        <v>14</v>
      </c>
      <c r="CA136" s="58">
        <v>101</v>
      </c>
      <c r="CB136" s="58">
        <v>212</v>
      </c>
      <c r="CC136" s="58">
        <v>62</v>
      </c>
      <c r="CD136" s="58">
        <v>310</v>
      </c>
      <c r="CE136" s="58">
        <v>37</v>
      </c>
      <c r="CF136" s="58">
        <v>0</v>
      </c>
    </row>
    <row r="137" spans="1:84" s="49" customFormat="1" ht="15.6" customHeight="1" x14ac:dyDescent="0.25">
      <c r="A137" s="38">
        <v>17</v>
      </c>
      <c r="B137" s="50" t="s">
        <v>409</v>
      </c>
      <c r="C137" s="56" t="s">
        <v>410</v>
      </c>
      <c r="D137" s="41" t="s">
        <v>411</v>
      </c>
      <c r="E137" s="41" t="s">
        <v>104</v>
      </c>
      <c r="F137" s="41" t="s">
        <v>386</v>
      </c>
      <c r="G137" s="69">
        <v>28482216.920000002</v>
      </c>
      <c r="H137" s="69">
        <v>0</v>
      </c>
      <c r="I137" s="69">
        <v>1191635.71</v>
      </c>
      <c r="J137" s="69">
        <v>0</v>
      </c>
      <c r="K137" s="70">
        <v>1375.76</v>
      </c>
      <c r="L137" s="70">
        <v>29675228.390000001</v>
      </c>
      <c r="M137" s="70">
        <v>0</v>
      </c>
      <c r="N137" s="69">
        <v>2296403.42</v>
      </c>
      <c r="O137" s="69">
        <v>3528399.78</v>
      </c>
      <c r="P137" s="71">
        <v>7318243.4299999997</v>
      </c>
      <c r="Q137" s="69">
        <v>0</v>
      </c>
      <c r="R137" s="69">
        <v>3760986.89</v>
      </c>
      <c r="S137" s="69">
        <v>4706471.37</v>
      </c>
      <c r="T137" s="69">
        <v>3940251.27</v>
      </c>
      <c r="U137" s="69">
        <v>0</v>
      </c>
      <c r="V137" s="69">
        <v>350</v>
      </c>
      <c r="W137" s="69">
        <v>1082010.45</v>
      </c>
      <c r="X137" s="70">
        <v>2849182.5199999996</v>
      </c>
      <c r="Y137" s="70">
        <v>29482299.129999999</v>
      </c>
      <c r="Z137" s="60">
        <v>0.10547931709242807</v>
      </c>
      <c r="AA137" s="70">
        <v>2847806.76</v>
      </c>
      <c r="AB137" s="70">
        <v>0</v>
      </c>
      <c r="AC137" s="70">
        <v>0</v>
      </c>
      <c r="AD137" s="70">
        <v>1375.76</v>
      </c>
      <c r="AE137" s="70">
        <v>0</v>
      </c>
      <c r="AF137" s="70">
        <f t="shared" si="51"/>
        <v>1375.76</v>
      </c>
      <c r="AG137" s="70">
        <v>1647552.22</v>
      </c>
      <c r="AH137" s="69">
        <v>123159.7</v>
      </c>
      <c r="AI137" s="69">
        <v>209119.34</v>
      </c>
      <c r="AJ137" s="70">
        <v>0</v>
      </c>
      <c r="AK137" s="69">
        <v>205511.56</v>
      </c>
      <c r="AL137" s="69">
        <v>0</v>
      </c>
      <c r="AM137" s="69">
        <v>137529.03</v>
      </c>
      <c r="AN137" s="69">
        <v>11800</v>
      </c>
      <c r="AO137" s="69">
        <v>2639.88</v>
      </c>
      <c r="AP137" s="69">
        <v>0</v>
      </c>
      <c r="AQ137" s="69">
        <v>72681.709999999992</v>
      </c>
      <c r="AR137" s="69">
        <v>1141.53</v>
      </c>
      <c r="AS137" s="69">
        <v>0</v>
      </c>
      <c r="AT137" s="69">
        <v>-174.6</v>
      </c>
      <c r="AU137" s="69">
        <v>0.21</v>
      </c>
      <c r="AV137" s="69">
        <v>139451.38</v>
      </c>
      <c r="AW137" s="69">
        <v>2550411.96</v>
      </c>
      <c r="AX137" s="69">
        <v>0</v>
      </c>
      <c r="AY137" s="60">
        <f t="shared" si="52"/>
        <v>0</v>
      </c>
      <c r="AZ137" s="70">
        <v>0</v>
      </c>
      <c r="BA137" s="60">
        <v>9.9985431892427271E-2</v>
      </c>
      <c r="BB137" s="69">
        <v>816800.97</v>
      </c>
      <c r="BC137" s="69">
        <v>2187483.8199999998</v>
      </c>
      <c r="BD137" s="70">
        <v>240158</v>
      </c>
      <c r="BE137" s="70">
        <v>8.7311491370201098E-11</v>
      </c>
      <c r="BF137" s="70">
        <v>1633637.99</v>
      </c>
      <c r="BG137" s="70">
        <v>996035</v>
      </c>
      <c r="BH137" s="70">
        <v>0</v>
      </c>
      <c r="BI137" s="70">
        <v>0</v>
      </c>
      <c r="BJ137" s="70">
        <f t="shared" si="53"/>
        <v>0</v>
      </c>
      <c r="BK137" s="70">
        <v>0</v>
      </c>
      <c r="BL137" s="59">
        <v>4233</v>
      </c>
      <c r="BM137" s="59">
        <v>595</v>
      </c>
      <c r="BN137" s="58">
        <v>0</v>
      </c>
      <c r="BO137" s="58">
        <v>0</v>
      </c>
      <c r="BP137" s="58">
        <v>-16</v>
      </c>
      <c r="BQ137" s="58">
        <v>-24</v>
      </c>
      <c r="BR137" s="58">
        <v>-207</v>
      </c>
      <c r="BS137" s="58">
        <v>-183</v>
      </c>
      <c r="BT137" s="58">
        <v>0</v>
      </c>
      <c r="BU137" s="58">
        <v>0</v>
      </c>
      <c r="BV137" s="58">
        <v>-1</v>
      </c>
      <c r="BW137" s="58">
        <v>-870</v>
      </c>
      <c r="BX137" s="58">
        <v>-1</v>
      </c>
      <c r="BY137" s="58">
        <v>3526</v>
      </c>
      <c r="BZ137" s="58">
        <v>22</v>
      </c>
      <c r="CA137" s="58">
        <v>19</v>
      </c>
      <c r="CB137" s="58">
        <v>124</v>
      </c>
      <c r="CC137" s="58">
        <v>28</v>
      </c>
      <c r="CD137" s="58">
        <v>425</v>
      </c>
      <c r="CE137" s="58">
        <v>268</v>
      </c>
      <c r="CF137" s="58">
        <v>22</v>
      </c>
    </row>
    <row r="138" spans="1:84" s="49" customFormat="1" ht="15.6" customHeight="1" x14ac:dyDescent="0.25">
      <c r="A138" s="51">
        <v>17</v>
      </c>
      <c r="B138" s="52" t="s">
        <v>412</v>
      </c>
      <c r="C138" s="56" t="s">
        <v>329</v>
      </c>
      <c r="D138" s="41" t="s">
        <v>413</v>
      </c>
      <c r="E138" s="41" t="s">
        <v>109</v>
      </c>
      <c r="F138" s="41" t="s">
        <v>386</v>
      </c>
      <c r="G138" s="69">
        <v>24155348.989999998</v>
      </c>
      <c r="H138" s="69">
        <v>0</v>
      </c>
      <c r="I138" s="69">
        <v>322608.46000000002</v>
      </c>
      <c r="J138" s="69">
        <v>0</v>
      </c>
      <c r="K138" s="70">
        <v>129.34</v>
      </c>
      <c r="L138" s="70">
        <v>24478086.789999999</v>
      </c>
      <c r="M138" s="70">
        <v>0</v>
      </c>
      <c r="N138" s="69">
        <v>6564526.7699999996</v>
      </c>
      <c r="O138" s="69">
        <v>1877350.7</v>
      </c>
      <c r="P138" s="71">
        <v>5934215.75</v>
      </c>
      <c r="Q138" s="69">
        <v>0</v>
      </c>
      <c r="R138" s="69">
        <v>1725497.16</v>
      </c>
      <c r="S138" s="69">
        <v>6152777.3899999997</v>
      </c>
      <c r="T138" s="69">
        <v>802772.55</v>
      </c>
      <c r="U138" s="69">
        <v>0</v>
      </c>
      <c r="V138" s="69">
        <v>0</v>
      </c>
      <c r="W138" s="69">
        <v>500181.57</v>
      </c>
      <c r="X138" s="70">
        <v>1288860.8699999999</v>
      </c>
      <c r="Y138" s="70">
        <v>24846182.760000002</v>
      </c>
      <c r="Z138" s="60">
        <v>2.1741479711901691E-2</v>
      </c>
      <c r="AA138" s="70">
        <v>1256078.8799999999</v>
      </c>
      <c r="AB138" s="70">
        <v>0</v>
      </c>
      <c r="AC138" s="70">
        <v>0</v>
      </c>
      <c r="AD138" s="70">
        <v>129.34</v>
      </c>
      <c r="AE138" s="70">
        <v>103.63</v>
      </c>
      <c r="AF138" s="70">
        <f t="shared" si="51"/>
        <v>232.97</v>
      </c>
      <c r="AG138" s="70">
        <v>681902.47</v>
      </c>
      <c r="AH138" s="69">
        <v>49791.6</v>
      </c>
      <c r="AI138" s="69">
        <v>142250.13</v>
      </c>
      <c r="AJ138" s="70">
        <v>0</v>
      </c>
      <c r="AK138" s="69">
        <v>61826.8</v>
      </c>
      <c r="AL138" s="69">
        <v>6059.49</v>
      </c>
      <c r="AM138" s="69">
        <v>63019.05</v>
      </c>
      <c r="AN138" s="69">
        <v>9300</v>
      </c>
      <c r="AO138" s="69">
        <v>86270.34</v>
      </c>
      <c r="AP138" s="69">
        <v>0</v>
      </c>
      <c r="AQ138" s="69">
        <v>59562.04</v>
      </c>
      <c r="AR138" s="69">
        <v>2369</v>
      </c>
      <c r="AS138" s="69">
        <v>0</v>
      </c>
      <c r="AT138" s="69">
        <v>7956.49</v>
      </c>
      <c r="AU138" s="69">
        <v>3326.49</v>
      </c>
      <c r="AV138" s="69">
        <v>61785.259999999995</v>
      </c>
      <c r="AW138" s="69">
        <v>1235419.1599999999</v>
      </c>
      <c r="AX138" s="69">
        <v>0</v>
      </c>
      <c r="AY138" s="60">
        <f t="shared" si="52"/>
        <v>0</v>
      </c>
      <c r="AZ138" s="70">
        <v>0</v>
      </c>
      <c r="BA138" s="60">
        <v>5.200003032537432E-2</v>
      </c>
      <c r="BB138" s="69">
        <v>159542.01</v>
      </c>
      <c r="BC138" s="69">
        <v>365631.02</v>
      </c>
      <c r="BD138" s="70">
        <v>240158</v>
      </c>
      <c r="BE138" s="70">
        <v>0</v>
      </c>
      <c r="BF138" s="70">
        <v>812567.76</v>
      </c>
      <c r="BG138" s="70">
        <v>503712.97</v>
      </c>
      <c r="BH138" s="70">
        <v>0</v>
      </c>
      <c r="BI138" s="70">
        <v>0</v>
      </c>
      <c r="BJ138" s="70">
        <f t="shared" si="53"/>
        <v>0</v>
      </c>
      <c r="BK138" s="70">
        <v>0</v>
      </c>
      <c r="BL138" s="59">
        <v>1794</v>
      </c>
      <c r="BM138" s="59">
        <v>315</v>
      </c>
      <c r="BN138" s="58">
        <v>1</v>
      </c>
      <c r="BO138" s="58">
        <v>19</v>
      </c>
      <c r="BP138" s="58">
        <v>-11</v>
      </c>
      <c r="BQ138" s="58">
        <v>-28</v>
      </c>
      <c r="BR138" s="58">
        <v>-97</v>
      </c>
      <c r="BS138" s="58">
        <v>-159</v>
      </c>
      <c r="BT138" s="58">
        <v>0</v>
      </c>
      <c r="BU138" s="58">
        <v>-4</v>
      </c>
      <c r="BV138" s="58">
        <v>11</v>
      </c>
      <c r="BW138" s="58">
        <v>-376</v>
      </c>
      <c r="BX138" s="58">
        <v>-1</v>
      </c>
      <c r="BY138" s="58">
        <v>1464</v>
      </c>
      <c r="BZ138" s="58">
        <v>7</v>
      </c>
      <c r="CA138" s="58">
        <v>30</v>
      </c>
      <c r="CB138" s="58">
        <v>124</v>
      </c>
      <c r="CC138" s="58">
        <v>33</v>
      </c>
      <c r="CD138" s="58">
        <v>199</v>
      </c>
      <c r="CE138" s="58">
        <v>14</v>
      </c>
      <c r="CF138" s="58">
        <v>4</v>
      </c>
    </row>
    <row r="139" spans="1:84" s="49" customFormat="1" ht="15.6" customHeight="1" x14ac:dyDescent="0.25">
      <c r="A139" s="38">
        <v>17</v>
      </c>
      <c r="B139" s="50" t="s">
        <v>414</v>
      </c>
      <c r="C139" s="56" t="s">
        <v>373</v>
      </c>
      <c r="D139" s="41" t="s">
        <v>415</v>
      </c>
      <c r="E139" s="41" t="s">
        <v>86</v>
      </c>
      <c r="F139" s="41" t="s">
        <v>416</v>
      </c>
      <c r="G139" s="69">
        <v>13836345.6</v>
      </c>
      <c r="H139" s="69">
        <v>0</v>
      </c>
      <c r="I139" s="69">
        <v>471308.23</v>
      </c>
      <c r="J139" s="69">
        <v>0</v>
      </c>
      <c r="K139" s="70">
        <v>0</v>
      </c>
      <c r="L139" s="70">
        <v>14307653.83</v>
      </c>
      <c r="M139" s="70">
        <v>0</v>
      </c>
      <c r="N139" s="69">
        <v>3840003.13</v>
      </c>
      <c r="O139" s="69">
        <v>829648.19</v>
      </c>
      <c r="P139" s="71">
        <v>1503630.9</v>
      </c>
      <c r="Q139" s="69">
        <v>0</v>
      </c>
      <c r="R139" s="69">
        <v>876729.01</v>
      </c>
      <c r="S139" s="69">
        <v>3471763.49</v>
      </c>
      <c r="T139" s="69">
        <v>1297155.3600000001</v>
      </c>
      <c r="U139" s="69">
        <v>0</v>
      </c>
      <c r="V139" s="69">
        <v>0</v>
      </c>
      <c r="W139" s="69">
        <v>760441.87</v>
      </c>
      <c r="X139" s="70">
        <v>1811809.08</v>
      </c>
      <c r="Y139" s="70">
        <v>14391181.029999999</v>
      </c>
      <c r="Z139" s="60">
        <v>0.17860761948588577</v>
      </c>
      <c r="AA139" s="70">
        <v>1383633.33</v>
      </c>
      <c r="AB139" s="70">
        <v>0</v>
      </c>
      <c r="AC139" s="70">
        <v>0</v>
      </c>
      <c r="AD139" s="70">
        <v>0</v>
      </c>
      <c r="AE139" s="70">
        <v>519.92999999999995</v>
      </c>
      <c r="AF139" s="70">
        <f t="shared" si="51"/>
        <v>519.92999999999995</v>
      </c>
      <c r="AG139" s="70">
        <v>690252.58</v>
      </c>
      <c r="AH139" s="69">
        <v>55749.47</v>
      </c>
      <c r="AI139" s="69">
        <v>80562.55</v>
      </c>
      <c r="AJ139" s="70">
        <v>0</v>
      </c>
      <c r="AK139" s="69">
        <v>64318.63</v>
      </c>
      <c r="AL139" s="69">
        <v>5591.35</v>
      </c>
      <c r="AM139" s="69">
        <v>58372.59</v>
      </c>
      <c r="AN139" s="69">
        <v>10500</v>
      </c>
      <c r="AO139" s="69">
        <v>23155.06</v>
      </c>
      <c r="AP139" s="69">
        <v>16000.95</v>
      </c>
      <c r="AQ139" s="69">
        <v>20643.22</v>
      </c>
      <c r="AR139" s="69">
        <v>6652.58</v>
      </c>
      <c r="AS139" s="69">
        <v>0</v>
      </c>
      <c r="AT139" s="69">
        <v>9745.36</v>
      </c>
      <c r="AU139" s="69">
        <v>3582.43</v>
      </c>
      <c r="AV139" s="69">
        <v>78997.930000000008</v>
      </c>
      <c r="AW139" s="69">
        <v>1124124.7</v>
      </c>
      <c r="AX139" s="69">
        <v>0</v>
      </c>
      <c r="AY139" s="60">
        <f t="shared" si="52"/>
        <v>0</v>
      </c>
      <c r="AZ139" s="70">
        <v>0</v>
      </c>
      <c r="BA139" s="60">
        <v>9.9999911103694897E-2</v>
      </c>
      <c r="BB139" s="69">
        <v>1185692.44</v>
      </c>
      <c r="BC139" s="69">
        <v>1285584.31</v>
      </c>
      <c r="BD139" s="70">
        <v>240158</v>
      </c>
      <c r="BE139" s="70">
        <v>0</v>
      </c>
      <c r="BF139" s="70">
        <v>568643.41</v>
      </c>
      <c r="BG139" s="70">
        <v>287612.23499999999</v>
      </c>
      <c r="BH139" s="70">
        <v>0</v>
      </c>
      <c r="BI139" s="70">
        <v>0</v>
      </c>
      <c r="BJ139" s="70">
        <f t="shared" si="53"/>
        <v>0</v>
      </c>
      <c r="BK139" s="70">
        <v>0</v>
      </c>
      <c r="BL139" s="59">
        <v>1298</v>
      </c>
      <c r="BM139" s="59">
        <v>274</v>
      </c>
      <c r="BN139" s="58">
        <v>1</v>
      </c>
      <c r="BO139" s="58">
        <v>0</v>
      </c>
      <c r="BP139" s="58">
        <v>-13</v>
      </c>
      <c r="BQ139" s="58">
        <v>-19</v>
      </c>
      <c r="BR139" s="58">
        <v>-110</v>
      </c>
      <c r="BS139" s="58">
        <v>-106</v>
      </c>
      <c r="BT139" s="58">
        <v>0</v>
      </c>
      <c r="BU139" s="58">
        <v>-6</v>
      </c>
      <c r="BV139" s="58">
        <v>5</v>
      </c>
      <c r="BW139" s="58">
        <v>-185</v>
      </c>
      <c r="BX139" s="58">
        <v>0</v>
      </c>
      <c r="BY139" s="58">
        <v>1139</v>
      </c>
      <c r="BZ139" s="58">
        <v>9</v>
      </c>
      <c r="CA139" s="58">
        <v>42</v>
      </c>
      <c r="CB139" s="58">
        <v>68</v>
      </c>
      <c r="CC139" s="58">
        <v>17</v>
      </c>
      <c r="CD139" s="58">
        <v>91</v>
      </c>
      <c r="CE139" s="58">
        <v>7</v>
      </c>
      <c r="CF139" s="58">
        <v>2</v>
      </c>
    </row>
    <row r="140" spans="1:84" s="49" customFormat="1" ht="15.6" customHeight="1" x14ac:dyDescent="0.25">
      <c r="A140" s="38">
        <v>17</v>
      </c>
      <c r="B140" s="50" t="s">
        <v>338</v>
      </c>
      <c r="C140" s="56" t="s">
        <v>111</v>
      </c>
      <c r="D140" s="41" t="s">
        <v>417</v>
      </c>
      <c r="E140" s="41" t="s">
        <v>109</v>
      </c>
      <c r="F140" s="41" t="s">
        <v>386</v>
      </c>
      <c r="G140" s="69">
        <v>20868159.539999999</v>
      </c>
      <c r="H140" s="69">
        <v>0</v>
      </c>
      <c r="I140" s="69">
        <v>191215.63</v>
      </c>
      <c r="J140" s="69">
        <v>4501.66</v>
      </c>
      <c r="K140" s="70">
        <v>0</v>
      </c>
      <c r="L140" s="70">
        <v>21063876.829999998</v>
      </c>
      <c r="M140" s="70">
        <v>45016.56</v>
      </c>
      <c r="N140" s="69">
        <v>5686874.3499999996</v>
      </c>
      <c r="O140" s="69">
        <v>1770555.48</v>
      </c>
      <c r="P140" s="71">
        <v>4463468.87</v>
      </c>
      <c r="Q140" s="69">
        <v>0</v>
      </c>
      <c r="R140" s="69">
        <v>1163618.1100000001</v>
      </c>
      <c r="S140" s="69">
        <v>5565968.7999999998</v>
      </c>
      <c r="T140" s="69">
        <v>881378.53</v>
      </c>
      <c r="U140" s="69">
        <v>0</v>
      </c>
      <c r="V140" s="69">
        <v>0</v>
      </c>
      <c r="W140" s="69">
        <v>422005.11</v>
      </c>
      <c r="X140" s="70">
        <v>1676228.24</v>
      </c>
      <c r="Y140" s="70">
        <v>21630097.489999998</v>
      </c>
      <c r="Z140" s="60">
        <v>4.4063629484787523E-2</v>
      </c>
      <c r="AA140" s="70">
        <v>1672946.8</v>
      </c>
      <c r="AB140" s="70">
        <v>0</v>
      </c>
      <c r="AC140" s="70">
        <v>0</v>
      </c>
      <c r="AD140" s="70">
        <v>0</v>
      </c>
      <c r="AE140" s="70">
        <v>0</v>
      </c>
      <c r="AF140" s="70">
        <f t="shared" si="51"/>
        <v>0</v>
      </c>
      <c r="AG140" s="70">
        <v>694228.92</v>
      </c>
      <c r="AH140" s="69">
        <v>58344.5</v>
      </c>
      <c r="AI140" s="69">
        <v>138512.82999999999</v>
      </c>
      <c r="AJ140" s="70">
        <v>0</v>
      </c>
      <c r="AK140" s="69">
        <v>138931.64000000001</v>
      </c>
      <c r="AL140" s="69">
        <v>4775.25</v>
      </c>
      <c r="AM140" s="69">
        <v>113265.88</v>
      </c>
      <c r="AN140" s="69">
        <v>10500</v>
      </c>
      <c r="AO140" s="69">
        <v>6092.05</v>
      </c>
      <c r="AP140" s="69">
        <v>0</v>
      </c>
      <c r="AQ140" s="69">
        <v>32888.31</v>
      </c>
      <c r="AR140" s="69">
        <v>8959.6299999999992</v>
      </c>
      <c r="AS140" s="69">
        <v>0</v>
      </c>
      <c r="AT140" s="69">
        <v>28063.22</v>
      </c>
      <c r="AU140" s="69">
        <v>5810.58</v>
      </c>
      <c r="AV140" s="69">
        <v>86364.88</v>
      </c>
      <c r="AW140" s="69">
        <v>1326737.69</v>
      </c>
      <c r="AX140" s="69">
        <v>0</v>
      </c>
      <c r="AY140" s="60">
        <f t="shared" si="52"/>
        <v>0</v>
      </c>
      <c r="AZ140" s="70">
        <v>0</v>
      </c>
      <c r="BA140" s="60">
        <v>7.9994869837107144E-2</v>
      </c>
      <c r="BB140" s="69">
        <v>80324.06</v>
      </c>
      <c r="BC140" s="69">
        <v>839202.79</v>
      </c>
      <c r="BD140" s="70">
        <v>240158</v>
      </c>
      <c r="BE140" s="70">
        <v>0</v>
      </c>
      <c r="BF140" s="70">
        <v>965979.99</v>
      </c>
      <c r="BG140" s="70">
        <v>634295.56750000105</v>
      </c>
      <c r="BH140" s="70">
        <v>0</v>
      </c>
      <c r="BI140" s="70">
        <v>0</v>
      </c>
      <c r="BJ140" s="70">
        <f t="shared" si="53"/>
        <v>0</v>
      </c>
      <c r="BK140" s="70">
        <v>0</v>
      </c>
      <c r="BL140" s="59">
        <v>1553</v>
      </c>
      <c r="BM140" s="59">
        <v>224</v>
      </c>
      <c r="BN140" s="58">
        <v>0</v>
      </c>
      <c r="BO140" s="58">
        <v>-1</v>
      </c>
      <c r="BP140" s="58">
        <v>-5</v>
      </c>
      <c r="BQ140" s="58">
        <v>-13</v>
      </c>
      <c r="BR140" s="58">
        <v>-81</v>
      </c>
      <c r="BS140" s="58">
        <v>-138</v>
      </c>
      <c r="BT140" s="58">
        <v>1</v>
      </c>
      <c r="BU140" s="58">
        <v>0</v>
      </c>
      <c r="BV140" s="58">
        <v>7</v>
      </c>
      <c r="BW140" s="58">
        <v>-298</v>
      </c>
      <c r="BX140" s="58">
        <v>-4</v>
      </c>
      <c r="BY140" s="58">
        <v>1245</v>
      </c>
      <c r="BZ140" s="58">
        <v>0</v>
      </c>
      <c r="CA140" s="58">
        <v>2</v>
      </c>
      <c r="CB140" s="58">
        <v>111</v>
      </c>
      <c r="CC140" s="58">
        <v>13</v>
      </c>
      <c r="CD140" s="58">
        <v>147</v>
      </c>
      <c r="CE140" s="58">
        <v>20</v>
      </c>
      <c r="CF140" s="58">
        <v>7</v>
      </c>
    </row>
    <row r="141" spans="1:84" s="49" customFormat="1" ht="15.6" customHeight="1" x14ac:dyDescent="0.25">
      <c r="A141" s="42">
        <v>17</v>
      </c>
      <c r="B141" s="43" t="s">
        <v>418</v>
      </c>
      <c r="C141" s="56" t="s">
        <v>144</v>
      </c>
      <c r="D141" s="44" t="s">
        <v>419</v>
      </c>
      <c r="E141" s="45" t="s">
        <v>86</v>
      </c>
      <c r="F141" s="44" t="s">
        <v>416</v>
      </c>
      <c r="G141" s="69">
        <v>8288176.0700000003</v>
      </c>
      <c r="H141" s="69">
        <v>0</v>
      </c>
      <c r="I141" s="69">
        <v>0</v>
      </c>
      <c r="J141" s="69">
        <v>0</v>
      </c>
      <c r="K141" s="70">
        <v>0</v>
      </c>
      <c r="L141" s="70">
        <v>8288176.0700000003</v>
      </c>
      <c r="M141" s="70">
        <v>0</v>
      </c>
      <c r="N141" s="69">
        <v>1443611.88</v>
      </c>
      <c r="O141" s="69">
        <v>489159.49</v>
      </c>
      <c r="P141" s="71">
        <v>690976.73</v>
      </c>
      <c r="Q141" s="69">
        <v>0</v>
      </c>
      <c r="R141" s="69">
        <v>780905.23</v>
      </c>
      <c r="S141" s="69">
        <v>3313055.93</v>
      </c>
      <c r="T141" s="69">
        <v>703386.32</v>
      </c>
      <c r="U141" s="69">
        <v>0</v>
      </c>
      <c r="V141" s="69">
        <v>0</v>
      </c>
      <c r="W141" s="69">
        <v>73245.119999999995</v>
      </c>
      <c r="X141" s="70">
        <v>828605.72</v>
      </c>
      <c r="Y141" s="70">
        <v>8322946.4199999999</v>
      </c>
      <c r="Z141" s="60">
        <v>6.7464998966895617E-2</v>
      </c>
      <c r="AA141" s="70">
        <v>826561.88</v>
      </c>
      <c r="AB141" s="70">
        <v>0</v>
      </c>
      <c r="AC141" s="70">
        <v>0</v>
      </c>
      <c r="AD141" s="70">
        <v>0</v>
      </c>
      <c r="AE141" s="70">
        <v>0</v>
      </c>
      <c r="AF141" s="70">
        <f t="shared" si="51"/>
        <v>0</v>
      </c>
      <c r="AG141" s="70">
        <v>313224.51</v>
      </c>
      <c r="AH141" s="69">
        <v>24171.69</v>
      </c>
      <c r="AI141" s="69">
        <v>56816.9</v>
      </c>
      <c r="AJ141" s="70">
        <v>0</v>
      </c>
      <c r="AK141" s="69">
        <v>36002.910000000003</v>
      </c>
      <c r="AL141" s="69">
        <v>0</v>
      </c>
      <c r="AM141" s="69">
        <v>28198.54</v>
      </c>
      <c r="AN141" s="69">
        <v>9300</v>
      </c>
      <c r="AO141" s="69">
        <v>1250</v>
      </c>
      <c r="AP141" s="69">
        <v>4500</v>
      </c>
      <c r="AQ141" s="69">
        <v>14145.67</v>
      </c>
      <c r="AR141" s="69">
        <v>0</v>
      </c>
      <c r="AS141" s="69">
        <v>0</v>
      </c>
      <c r="AT141" s="69">
        <v>0</v>
      </c>
      <c r="AU141" s="69">
        <v>9878.8700000000008</v>
      </c>
      <c r="AV141" s="69">
        <v>34863.919999999998</v>
      </c>
      <c r="AW141" s="69">
        <v>532353.01</v>
      </c>
      <c r="AX141" s="69">
        <v>0</v>
      </c>
      <c r="AY141" s="60">
        <f t="shared" si="52"/>
        <v>0</v>
      </c>
      <c r="AZ141" s="70">
        <v>0</v>
      </c>
      <c r="BA141" s="60">
        <v>9.9727837948790102E-2</v>
      </c>
      <c r="BB141" s="69">
        <v>124429.58</v>
      </c>
      <c r="BC141" s="69">
        <v>434732.21</v>
      </c>
      <c r="BD141" s="70">
        <v>240158</v>
      </c>
      <c r="BE141" s="70">
        <v>2.91038304567337E-11</v>
      </c>
      <c r="BF141" s="70">
        <v>223304.68</v>
      </c>
      <c r="BG141" s="70">
        <v>90216.4274999997</v>
      </c>
      <c r="BH141" s="70">
        <v>0</v>
      </c>
      <c r="BI141" s="70">
        <v>0</v>
      </c>
      <c r="BJ141" s="70">
        <f t="shared" si="53"/>
        <v>0</v>
      </c>
      <c r="BK141" s="70">
        <v>0</v>
      </c>
      <c r="BL141" s="59">
        <v>916</v>
      </c>
      <c r="BM141" s="59">
        <v>177</v>
      </c>
      <c r="BN141" s="58">
        <v>5</v>
      </c>
      <c r="BO141" s="58">
        <v>0</v>
      </c>
      <c r="BP141" s="58">
        <v>-14</v>
      </c>
      <c r="BQ141" s="58">
        <v>-28</v>
      </c>
      <c r="BR141" s="58">
        <v>-18</v>
      </c>
      <c r="BS141" s="58">
        <v>-43</v>
      </c>
      <c r="BT141" s="58">
        <v>0</v>
      </c>
      <c r="BU141" s="58">
        <v>-1</v>
      </c>
      <c r="BV141" s="58">
        <v>11</v>
      </c>
      <c r="BW141" s="58">
        <v>-153</v>
      </c>
      <c r="BX141" s="58">
        <v>0</v>
      </c>
      <c r="BY141" s="58">
        <v>852</v>
      </c>
      <c r="BZ141" s="58">
        <v>1</v>
      </c>
      <c r="CA141" s="58">
        <v>22</v>
      </c>
      <c r="CB141" s="58">
        <v>60</v>
      </c>
      <c r="CC141" s="58">
        <v>23</v>
      </c>
      <c r="CD141" s="58">
        <v>65</v>
      </c>
      <c r="CE141" s="58">
        <v>4</v>
      </c>
      <c r="CF141" s="58">
        <v>1</v>
      </c>
    </row>
    <row r="142" spans="1:84" s="49" customFormat="1" ht="15.6" customHeight="1" x14ac:dyDescent="0.25">
      <c r="A142" s="42">
        <v>17</v>
      </c>
      <c r="B142" s="43" t="s">
        <v>420</v>
      </c>
      <c r="C142" s="56" t="s">
        <v>421</v>
      </c>
      <c r="D142" s="44" t="s">
        <v>415</v>
      </c>
      <c r="E142" s="45" t="s">
        <v>86</v>
      </c>
      <c r="F142" s="44" t="s">
        <v>416</v>
      </c>
      <c r="G142" s="69">
        <v>14975624.76</v>
      </c>
      <c r="H142" s="69">
        <v>0</v>
      </c>
      <c r="I142" s="69">
        <v>361560.92000000004</v>
      </c>
      <c r="J142" s="69">
        <v>0</v>
      </c>
      <c r="K142" s="70">
        <v>0</v>
      </c>
      <c r="L142" s="70">
        <v>15337185.68</v>
      </c>
      <c r="M142" s="70">
        <v>0</v>
      </c>
      <c r="N142" s="69">
        <v>4383238.24</v>
      </c>
      <c r="O142" s="69">
        <v>781458.49</v>
      </c>
      <c r="P142" s="71">
        <v>2052548.79</v>
      </c>
      <c r="Q142" s="69">
        <v>0</v>
      </c>
      <c r="R142" s="69">
        <v>1004218.97</v>
      </c>
      <c r="S142" s="69">
        <v>3747177.43</v>
      </c>
      <c r="T142" s="69">
        <v>1671390.74</v>
      </c>
      <c r="U142" s="69">
        <v>0</v>
      </c>
      <c r="V142" s="69">
        <v>0</v>
      </c>
      <c r="W142" s="69">
        <v>551043.79</v>
      </c>
      <c r="X142" s="70">
        <v>1497555.65</v>
      </c>
      <c r="Y142" s="70">
        <v>15688632.1</v>
      </c>
      <c r="Z142" s="60">
        <v>0.18716603980934682</v>
      </c>
      <c r="AA142" s="70">
        <v>1497555.65</v>
      </c>
      <c r="AB142" s="70">
        <v>0</v>
      </c>
      <c r="AC142" s="70">
        <v>0</v>
      </c>
      <c r="AD142" s="70">
        <v>0</v>
      </c>
      <c r="AE142" s="70">
        <v>117.51</v>
      </c>
      <c r="AF142" s="70">
        <f t="shared" si="51"/>
        <v>117.51</v>
      </c>
      <c r="AG142" s="70">
        <v>766338.08</v>
      </c>
      <c r="AH142" s="69">
        <v>66989.960000000006</v>
      </c>
      <c r="AI142" s="69">
        <v>82021.740000000005</v>
      </c>
      <c r="AJ142" s="70">
        <v>0</v>
      </c>
      <c r="AK142" s="69">
        <v>88329.65</v>
      </c>
      <c r="AL142" s="69">
        <v>5559.68</v>
      </c>
      <c r="AM142" s="69">
        <v>120435.57</v>
      </c>
      <c r="AN142" s="69">
        <v>10500</v>
      </c>
      <c r="AO142" s="69">
        <v>32433.75</v>
      </c>
      <c r="AP142" s="69">
        <v>5000</v>
      </c>
      <c r="AQ142" s="69">
        <v>20749.97</v>
      </c>
      <c r="AR142" s="69">
        <v>2110</v>
      </c>
      <c r="AS142" s="69">
        <v>0</v>
      </c>
      <c r="AT142" s="69">
        <v>4389.1899999999996</v>
      </c>
      <c r="AU142" s="69">
        <v>2799.58</v>
      </c>
      <c r="AV142" s="69">
        <v>52277.43</v>
      </c>
      <c r="AW142" s="69">
        <v>1259934.6000000001</v>
      </c>
      <c r="AX142" s="69">
        <v>0</v>
      </c>
      <c r="AY142" s="60">
        <f t="shared" si="52"/>
        <v>0</v>
      </c>
      <c r="AZ142" s="70">
        <v>0</v>
      </c>
      <c r="BA142" s="60">
        <v>9.9999544192639081E-2</v>
      </c>
      <c r="BB142" s="69">
        <v>766501.88</v>
      </c>
      <c r="BC142" s="69">
        <v>2036426.5</v>
      </c>
      <c r="BD142" s="70">
        <v>240158</v>
      </c>
      <c r="BE142" s="70">
        <v>0</v>
      </c>
      <c r="BF142" s="70">
        <v>472684.47</v>
      </c>
      <c r="BG142" s="70">
        <v>157700.82</v>
      </c>
      <c r="BH142" s="70">
        <v>0</v>
      </c>
      <c r="BI142" s="70">
        <v>0</v>
      </c>
      <c r="BJ142" s="70">
        <f t="shared" si="53"/>
        <v>0</v>
      </c>
      <c r="BK142" s="70">
        <v>0</v>
      </c>
      <c r="BL142" s="59">
        <v>1439</v>
      </c>
      <c r="BM142" s="59">
        <v>228</v>
      </c>
      <c r="BN142" s="58">
        <v>0</v>
      </c>
      <c r="BO142" s="58">
        <v>0</v>
      </c>
      <c r="BP142" s="58">
        <v>-22</v>
      </c>
      <c r="BQ142" s="58">
        <v>-25</v>
      </c>
      <c r="BR142" s="58">
        <v>-98</v>
      </c>
      <c r="BS142" s="58">
        <v>-98</v>
      </c>
      <c r="BT142" s="58">
        <v>16</v>
      </c>
      <c r="BU142" s="58">
        <v>-18</v>
      </c>
      <c r="BV142" s="58">
        <v>3</v>
      </c>
      <c r="BW142" s="58">
        <v>-199</v>
      </c>
      <c r="BX142" s="58">
        <v>-1</v>
      </c>
      <c r="BY142" s="58">
        <v>1225</v>
      </c>
      <c r="BZ142" s="58">
        <v>6</v>
      </c>
      <c r="CA142" s="58">
        <v>3</v>
      </c>
      <c r="CB142" s="58">
        <v>78</v>
      </c>
      <c r="CC142" s="58">
        <v>17</v>
      </c>
      <c r="CD142" s="58">
        <v>115</v>
      </c>
      <c r="CE142" s="58">
        <v>4</v>
      </c>
      <c r="CF142" s="58">
        <v>4</v>
      </c>
    </row>
    <row r="143" spans="1:84" s="49" customFormat="1" ht="15.6" customHeight="1" x14ac:dyDescent="0.25">
      <c r="A143" s="42">
        <v>18</v>
      </c>
      <c r="B143" s="43" t="s">
        <v>422</v>
      </c>
      <c r="C143" s="56" t="s">
        <v>423</v>
      </c>
      <c r="D143" s="44" t="s">
        <v>424</v>
      </c>
      <c r="E143" s="45" t="s">
        <v>109</v>
      </c>
      <c r="F143" s="44" t="s">
        <v>183</v>
      </c>
      <c r="G143" s="69">
        <v>18736616.039999999</v>
      </c>
      <c r="H143" s="69">
        <v>0</v>
      </c>
      <c r="I143" s="69">
        <v>416489.75</v>
      </c>
      <c r="J143" s="69">
        <v>0</v>
      </c>
      <c r="K143" s="70">
        <v>0</v>
      </c>
      <c r="L143" s="70">
        <v>19153105.789999999</v>
      </c>
      <c r="M143" s="70">
        <v>0</v>
      </c>
      <c r="N143" s="69">
        <v>3881388.05</v>
      </c>
      <c r="O143" s="69">
        <v>959284.4</v>
      </c>
      <c r="P143" s="71">
        <v>5009893.09</v>
      </c>
      <c r="Q143" s="69">
        <v>50299.4</v>
      </c>
      <c r="R143" s="69">
        <v>1364679.19</v>
      </c>
      <c r="S143" s="69">
        <v>4982890.04</v>
      </c>
      <c r="T143" s="69">
        <v>995632.9</v>
      </c>
      <c r="U143" s="69">
        <v>0</v>
      </c>
      <c r="V143" s="69">
        <v>0</v>
      </c>
      <c r="W143" s="69">
        <v>491341.37</v>
      </c>
      <c r="X143" s="70">
        <v>1873666.01</v>
      </c>
      <c r="Y143" s="70">
        <v>19609074.449999999</v>
      </c>
      <c r="Z143" s="60">
        <v>7.5636828281826718E-2</v>
      </c>
      <c r="AA143" s="70">
        <v>1873666.01</v>
      </c>
      <c r="AB143" s="70">
        <v>0</v>
      </c>
      <c r="AC143" s="70">
        <v>0</v>
      </c>
      <c r="AD143" s="70">
        <v>0</v>
      </c>
      <c r="AE143" s="70">
        <v>0</v>
      </c>
      <c r="AF143" s="70">
        <f t="shared" ref="AF143:AF151" si="54">SUM(AD143:AE143)</f>
        <v>0</v>
      </c>
      <c r="AG143" s="70">
        <v>820241.33</v>
      </c>
      <c r="AH143" s="69">
        <v>73697.070000000007</v>
      </c>
      <c r="AI143" s="69">
        <v>184251.43</v>
      </c>
      <c r="AJ143" s="70">
        <v>0</v>
      </c>
      <c r="AK143" s="69">
        <v>106591.38</v>
      </c>
      <c r="AL143" s="69">
        <v>0</v>
      </c>
      <c r="AM143" s="69">
        <v>89261.47</v>
      </c>
      <c r="AN143" s="69">
        <v>13600</v>
      </c>
      <c r="AO143" s="69">
        <v>0</v>
      </c>
      <c r="AP143" s="69">
        <v>12629.83</v>
      </c>
      <c r="AQ143" s="69">
        <v>30276.22</v>
      </c>
      <c r="AR143" s="69">
        <v>7725.64</v>
      </c>
      <c r="AS143" s="69">
        <v>0</v>
      </c>
      <c r="AT143" s="69">
        <v>14423.82</v>
      </c>
      <c r="AU143" s="69">
        <v>24929.1</v>
      </c>
      <c r="AV143" s="69">
        <v>97346.31</v>
      </c>
      <c r="AW143" s="69">
        <v>1474973.6</v>
      </c>
      <c r="AX143" s="69">
        <v>0</v>
      </c>
      <c r="AY143" s="60">
        <f t="shared" ref="AY143:AY151" si="55">AX143/AW143</f>
        <v>0</v>
      </c>
      <c r="AZ143" s="70">
        <v>0</v>
      </c>
      <c r="BA143" s="60">
        <v>0.10000023515452261</v>
      </c>
      <c r="BB143" s="69">
        <v>46508.66</v>
      </c>
      <c r="BC143" s="69">
        <v>1370669.55</v>
      </c>
      <c r="BD143" s="70">
        <v>240158</v>
      </c>
      <c r="BE143" s="70">
        <v>0</v>
      </c>
      <c r="BF143" s="70">
        <v>765058.14</v>
      </c>
      <c r="BG143" s="70">
        <v>396314.74</v>
      </c>
      <c r="BH143" s="70">
        <v>0</v>
      </c>
      <c r="BI143" s="70">
        <v>0</v>
      </c>
      <c r="BJ143" s="70">
        <f t="shared" ref="BJ143:BJ151" si="56">SUM(BH143:BI143)</f>
        <v>0</v>
      </c>
      <c r="BK143" s="70">
        <v>0</v>
      </c>
      <c r="BL143" s="59">
        <v>2015</v>
      </c>
      <c r="BM143" s="59">
        <v>278</v>
      </c>
      <c r="BN143" s="58">
        <v>6</v>
      </c>
      <c r="BO143" s="58">
        <v>0</v>
      </c>
      <c r="BP143" s="58">
        <v>-2</v>
      </c>
      <c r="BQ143" s="58">
        <v>-27</v>
      </c>
      <c r="BR143" s="58">
        <v>-24</v>
      </c>
      <c r="BS143" s="58">
        <v>-168</v>
      </c>
      <c r="BT143" s="58">
        <v>0</v>
      </c>
      <c r="BU143" s="58">
        <v>0</v>
      </c>
      <c r="BV143" s="58">
        <v>377</v>
      </c>
      <c r="BW143" s="58">
        <v>-566</v>
      </c>
      <c r="BX143" s="58">
        <v>-6</v>
      </c>
      <c r="BY143" s="58">
        <v>1883</v>
      </c>
      <c r="BZ143" s="58">
        <v>3</v>
      </c>
      <c r="CA143" s="58">
        <v>2</v>
      </c>
      <c r="CB143" s="58">
        <v>111</v>
      </c>
      <c r="CC143" s="58">
        <v>26</v>
      </c>
      <c r="CD143" s="58">
        <v>410</v>
      </c>
      <c r="CE143" s="58">
        <v>12</v>
      </c>
      <c r="CF143" s="58">
        <v>6</v>
      </c>
    </row>
    <row r="144" spans="1:84" s="49" customFormat="1" ht="15.6" customHeight="1" x14ac:dyDescent="0.25">
      <c r="A144" s="42">
        <v>18</v>
      </c>
      <c r="B144" s="43" t="s">
        <v>427</v>
      </c>
      <c r="C144" s="56" t="s">
        <v>230</v>
      </c>
      <c r="D144" s="44" t="s">
        <v>428</v>
      </c>
      <c r="E144" s="45" t="s">
        <v>86</v>
      </c>
      <c r="F144" s="44" t="s">
        <v>429</v>
      </c>
      <c r="G144" s="69">
        <v>4660203.37</v>
      </c>
      <c r="H144" s="69">
        <v>0</v>
      </c>
      <c r="I144" s="69">
        <v>29903.87</v>
      </c>
      <c r="J144" s="69">
        <v>26387.14</v>
      </c>
      <c r="K144" s="70">
        <v>0</v>
      </c>
      <c r="L144" s="70">
        <v>4716494.38</v>
      </c>
      <c r="M144" s="70">
        <v>263871.49</v>
      </c>
      <c r="N144" s="69">
        <v>435425.58</v>
      </c>
      <c r="O144" s="69">
        <v>534230.4</v>
      </c>
      <c r="P144" s="71">
        <v>869773.43</v>
      </c>
      <c r="Q144" s="69">
        <v>0</v>
      </c>
      <c r="R144" s="69">
        <v>315998.96999999997</v>
      </c>
      <c r="S144" s="69">
        <v>1665567.64</v>
      </c>
      <c r="T144" s="69">
        <v>345481.55</v>
      </c>
      <c r="U144" s="69">
        <v>0</v>
      </c>
      <c r="V144" s="69">
        <v>0</v>
      </c>
      <c r="W144" s="69">
        <v>57817.85</v>
      </c>
      <c r="X144" s="70">
        <v>493408.72000000003</v>
      </c>
      <c r="Y144" s="70">
        <v>4717704.1399999997</v>
      </c>
      <c r="Z144" s="60">
        <v>3.7709869301261849E-2</v>
      </c>
      <c r="AA144" s="70">
        <v>492408.72</v>
      </c>
      <c r="AB144" s="70">
        <v>0</v>
      </c>
      <c r="AC144" s="70">
        <v>0</v>
      </c>
      <c r="AD144" s="70">
        <v>0</v>
      </c>
      <c r="AE144" s="70">
        <v>0</v>
      </c>
      <c r="AF144" s="70">
        <f t="shared" si="54"/>
        <v>0</v>
      </c>
      <c r="AG144" s="70">
        <v>101873.16</v>
      </c>
      <c r="AH144" s="69">
        <v>7969.26</v>
      </c>
      <c r="AI144" s="69">
        <v>34472.47</v>
      </c>
      <c r="AJ144" s="70">
        <v>0</v>
      </c>
      <c r="AK144" s="69">
        <v>31320.09</v>
      </c>
      <c r="AL144" s="69">
        <v>0</v>
      </c>
      <c r="AM144" s="69">
        <v>13327.34</v>
      </c>
      <c r="AN144" s="69">
        <v>7300</v>
      </c>
      <c r="AO144" s="69">
        <v>0</v>
      </c>
      <c r="AP144" s="69">
        <v>0</v>
      </c>
      <c r="AQ144" s="69">
        <v>12736.57</v>
      </c>
      <c r="AR144" s="69">
        <v>200</v>
      </c>
      <c r="AS144" s="69">
        <v>0</v>
      </c>
      <c r="AT144" s="69">
        <v>3076.5</v>
      </c>
      <c r="AU144" s="69">
        <v>4800</v>
      </c>
      <c r="AV144" s="69">
        <v>21085.82</v>
      </c>
      <c r="AW144" s="69">
        <v>238161.21</v>
      </c>
      <c r="AX144" s="69">
        <v>0</v>
      </c>
      <c r="AY144" s="60">
        <f t="shared" si="55"/>
        <v>0</v>
      </c>
      <c r="AZ144" s="70">
        <v>0</v>
      </c>
      <c r="BA144" s="60">
        <v>0.10000025060545077</v>
      </c>
      <c r="BB144" s="69">
        <v>12036.38</v>
      </c>
      <c r="BC144" s="69">
        <v>163699.28</v>
      </c>
      <c r="BD144" s="70">
        <v>240158</v>
      </c>
      <c r="BE144" s="70">
        <v>0</v>
      </c>
      <c r="BF144" s="70">
        <v>191521.7</v>
      </c>
      <c r="BG144" s="70">
        <v>131981.39749999999</v>
      </c>
      <c r="BH144" s="70">
        <v>0</v>
      </c>
      <c r="BI144" s="70">
        <v>0</v>
      </c>
      <c r="BJ144" s="70">
        <f t="shared" si="56"/>
        <v>0</v>
      </c>
      <c r="BK144" s="70">
        <v>0</v>
      </c>
      <c r="BL144" s="59">
        <v>507</v>
      </c>
      <c r="BM144" s="59">
        <v>75</v>
      </c>
      <c r="BN144" s="58">
        <v>1</v>
      </c>
      <c r="BO144" s="58">
        <v>-1</v>
      </c>
      <c r="BP144" s="58">
        <v>-8</v>
      </c>
      <c r="BQ144" s="58">
        <v>-19</v>
      </c>
      <c r="BR144" s="58">
        <v>-10</v>
      </c>
      <c r="BS144" s="58">
        <v>-16</v>
      </c>
      <c r="BT144" s="58">
        <v>0</v>
      </c>
      <c r="BU144" s="58">
        <v>0</v>
      </c>
      <c r="BV144" s="58">
        <v>-1</v>
      </c>
      <c r="BW144" s="58">
        <v>-76</v>
      </c>
      <c r="BX144" s="58">
        <v>0</v>
      </c>
      <c r="BY144" s="58">
        <v>452</v>
      </c>
      <c r="BZ144" s="58">
        <v>1</v>
      </c>
      <c r="CA144" s="58">
        <v>12</v>
      </c>
      <c r="CB144" s="58">
        <v>20</v>
      </c>
      <c r="CC144" s="58">
        <v>5</v>
      </c>
      <c r="CD144" s="58">
        <v>50</v>
      </c>
      <c r="CE144" s="58">
        <v>1</v>
      </c>
      <c r="CF144" s="58">
        <v>0</v>
      </c>
    </row>
    <row r="145" spans="1:84" s="49" customFormat="1" ht="15.6" customHeight="1" x14ac:dyDescent="0.25">
      <c r="A145" s="42">
        <v>18</v>
      </c>
      <c r="B145" s="43" t="s">
        <v>431</v>
      </c>
      <c r="C145" s="56" t="s">
        <v>432</v>
      </c>
      <c r="D145" s="44" t="s">
        <v>433</v>
      </c>
      <c r="E145" s="45" t="s">
        <v>86</v>
      </c>
      <c r="F145" s="44" t="s">
        <v>434</v>
      </c>
      <c r="G145" s="69">
        <v>29449492.27</v>
      </c>
      <c r="H145" s="69">
        <v>0</v>
      </c>
      <c r="I145" s="69">
        <v>548401.97</v>
      </c>
      <c r="J145" s="69">
        <v>122591.29</v>
      </c>
      <c r="K145" s="70">
        <v>0</v>
      </c>
      <c r="L145" s="70">
        <v>30120485.530000001</v>
      </c>
      <c r="M145" s="70">
        <v>1504410.81</v>
      </c>
      <c r="N145" s="69">
        <v>22906.43</v>
      </c>
      <c r="O145" s="69">
        <v>1725863.27</v>
      </c>
      <c r="P145" s="71">
        <v>8385242.4500000002</v>
      </c>
      <c r="Q145" s="69">
        <v>15400</v>
      </c>
      <c r="R145" s="69">
        <v>4199993.9800000004</v>
      </c>
      <c r="S145" s="69">
        <v>8551526.8000000007</v>
      </c>
      <c r="T145" s="69">
        <v>4097142.44</v>
      </c>
      <c r="U145" s="69">
        <v>0</v>
      </c>
      <c r="V145" s="69">
        <v>150</v>
      </c>
      <c r="W145" s="69">
        <v>551656.6</v>
      </c>
      <c r="X145" s="70">
        <v>2610477.13</v>
      </c>
      <c r="Y145" s="70">
        <v>30160359.100000001</v>
      </c>
      <c r="Z145" s="60">
        <v>1.970211114950448E-2</v>
      </c>
      <c r="AA145" s="70">
        <v>2588043.6</v>
      </c>
      <c r="AB145" s="70">
        <v>0</v>
      </c>
      <c r="AC145" s="70">
        <v>0</v>
      </c>
      <c r="AD145" s="70">
        <v>0</v>
      </c>
      <c r="AE145" s="70">
        <v>1399.4</v>
      </c>
      <c r="AF145" s="70">
        <f t="shared" si="54"/>
        <v>1399.4</v>
      </c>
      <c r="AG145" s="70">
        <v>977247.67</v>
      </c>
      <c r="AH145" s="69">
        <v>97714.48</v>
      </c>
      <c r="AI145" s="69">
        <v>237331.33</v>
      </c>
      <c r="AJ145" s="70">
        <v>0</v>
      </c>
      <c r="AK145" s="69">
        <v>126334.7</v>
      </c>
      <c r="AL145" s="69">
        <v>63702.03</v>
      </c>
      <c r="AM145" s="69">
        <v>97232.33</v>
      </c>
      <c r="AN145" s="69">
        <v>14900</v>
      </c>
      <c r="AO145" s="69">
        <v>0</v>
      </c>
      <c r="AP145" s="69">
        <v>0</v>
      </c>
      <c r="AQ145" s="69">
        <v>41708.880000000005</v>
      </c>
      <c r="AR145" s="69">
        <v>4953.6400000000003</v>
      </c>
      <c r="AS145" s="69">
        <v>0</v>
      </c>
      <c r="AT145" s="69">
        <v>7002</v>
      </c>
      <c r="AU145" s="69">
        <v>19016.09</v>
      </c>
      <c r="AV145" s="69">
        <v>92795.16</v>
      </c>
      <c r="AW145" s="69">
        <v>1779938.31</v>
      </c>
      <c r="AX145" s="69">
        <v>0</v>
      </c>
      <c r="AY145" s="60">
        <f t="shared" si="55"/>
        <v>0</v>
      </c>
      <c r="AZ145" s="70">
        <v>0</v>
      </c>
      <c r="BA145" s="60">
        <v>8.3609604685755845E-2</v>
      </c>
      <c r="BB145" s="69">
        <v>34648.32</v>
      </c>
      <c r="BC145" s="69">
        <v>545568.85</v>
      </c>
      <c r="BD145" s="70">
        <v>240158</v>
      </c>
      <c r="BE145" s="70">
        <v>0</v>
      </c>
      <c r="BF145" s="70">
        <v>1595276.26</v>
      </c>
      <c r="BG145" s="70">
        <v>1150291.6825000001</v>
      </c>
      <c r="BH145" s="70">
        <v>0</v>
      </c>
      <c r="BI145" s="70">
        <v>0</v>
      </c>
      <c r="BJ145" s="70">
        <f t="shared" si="56"/>
        <v>0</v>
      </c>
      <c r="BK145" s="70">
        <v>0</v>
      </c>
      <c r="BL145" s="59">
        <v>3932</v>
      </c>
      <c r="BM145" s="59">
        <v>535</v>
      </c>
      <c r="BN145" s="58">
        <v>4</v>
      </c>
      <c r="BO145" s="58">
        <v>-1</v>
      </c>
      <c r="BP145" s="58">
        <v>-6</v>
      </c>
      <c r="BQ145" s="58">
        <v>-52</v>
      </c>
      <c r="BR145" s="58">
        <v>-39</v>
      </c>
      <c r="BS145" s="58">
        <v>-247</v>
      </c>
      <c r="BT145" s="58">
        <v>0</v>
      </c>
      <c r="BU145" s="58">
        <v>0</v>
      </c>
      <c r="BV145" s="58">
        <v>16</v>
      </c>
      <c r="BW145" s="58">
        <v>-565</v>
      </c>
      <c r="BX145" s="58">
        <v>-8</v>
      </c>
      <c r="BY145" s="58">
        <v>3569</v>
      </c>
      <c r="BZ145" s="58">
        <v>28</v>
      </c>
      <c r="CA145" s="58">
        <v>36</v>
      </c>
      <c r="CB145" s="58">
        <v>134</v>
      </c>
      <c r="CC145" s="58">
        <v>53</v>
      </c>
      <c r="CD145" s="58">
        <v>256</v>
      </c>
      <c r="CE145" s="58">
        <v>127</v>
      </c>
      <c r="CF145" s="58">
        <v>5</v>
      </c>
    </row>
    <row r="146" spans="1:84" s="49" customFormat="1" ht="15.6" customHeight="1" x14ac:dyDescent="0.25">
      <c r="A146" s="42">
        <v>18</v>
      </c>
      <c r="B146" s="43" t="s">
        <v>513</v>
      </c>
      <c r="C146" s="56" t="s">
        <v>517</v>
      </c>
      <c r="D146" s="44" t="s">
        <v>425</v>
      </c>
      <c r="E146" s="45" t="s">
        <v>86</v>
      </c>
      <c r="F146" s="44" t="s">
        <v>426</v>
      </c>
      <c r="G146" s="69">
        <v>2426278.1</v>
      </c>
      <c r="H146" s="69">
        <v>0</v>
      </c>
      <c r="I146" s="69">
        <v>27561.52</v>
      </c>
      <c r="J146" s="69">
        <v>0</v>
      </c>
      <c r="K146" s="70">
        <v>0</v>
      </c>
      <c r="L146" s="70">
        <v>2453839.62</v>
      </c>
      <c r="M146" s="70">
        <v>0</v>
      </c>
      <c r="N146" s="69">
        <v>27419.439999999999</v>
      </c>
      <c r="O146" s="69">
        <v>327672.59999999998</v>
      </c>
      <c r="P146" s="71">
        <v>774708.42</v>
      </c>
      <c r="Q146" s="69">
        <v>0</v>
      </c>
      <c r="R146" s="69">
        <v>158884.29</v>
      </c>
      <c r="S146" s="69">
        <v>848881.57</v>
      </c>
      <c r="T146" s="69">
        <v>53071.21</v>
      </c>
      <c r="U146" s="69">
        <v>0</v>
      </c>
      <c r="V146" s="69">
        <v>0</v>
      </c>
      <c r="W146" s="69">
        <v>30108.080000000002</v>
      </c>
      <c r="X146" s="70">
        <v>262489.03999999998</v>
      </c>
      <c r="Y146" s="70">
        <v>2483234.65</v>
      </c>
      <c r="Z146" s="60">
        <v>5.6059237397393978E-3</v>
      </c>
      <c r="AA146" s="70">
        <v>242627.85</v>
      </c>
      <c r="AB146" s="70">
        <v>0</v>
      </c>
      <c r="AC146" s="70">
        <v>0</v>
      </c>
      <c r="AD146" s="70">
        <v>0</v>
      </c>
      <c r="AE146" s="70">
        <v>0</v>
      </c>
      <c r="AF146" s="70">
        <f t="shared" si="54"/>
        <v>0</v>
      </c>
      <c r="AG146" s="70">
        <v>64570.559999999998</v>
      </c>
      <c r="AH146" s="69">
        <v>5397.42</v>
      </c>
      <c r="AI146" s="69">
        <v>0</v>
      </c>
      <c r="AJ146" s="70">
        <v>0</v>
      </c>
      <c r="AK146" s="69">
        <v>24061.89</v>
      </c>
      <c r="AL146" s="69">
        <v>1944</v>
      </c>
      <c r="AM146" s="69">
        <v>7688</v>
      </c>
      <c r="AN146" s="69">
        <v>5450</v>
      </c>
      <c r="AO146" s="69">
        <v>0</v>
      </c>
      <c r="AP146" s="69">
        <v>0</v>
      </c>
      <c r="AQ146" s="69">
        <v>6979.7999999999993</v>
      </c>
      <c r="AR146" s="69">
        <v>0</v>
      </c>
      <c r="AS146" s="69">
        <v>0</v>
      </c>
      <c r="AT146" s="69">
        <v>0</v>
      </c>
      <c r="AU146" s="69">
        <v>2700</v>
      </c>
      <c r="AV146" s="69">
        <v>4149.6400000000003</v>
      </c>
      <c r="AW146" s="69">
        <v>122941.31</v>
      </c>
      <c r="AX146" s="69">
        <v>0</v>
      </c>
      <c r="AY146" s="60">
        <f t="shared" si="55"/>
        <v>0</v>
      </c>
      <c r="AZ146" s="70">
        <v>0</v>
      </c>
      <c r="BA146" s="60">
        <v>0.10000001648615631</v>
      </c>
      <c r="BB146" s="69">
        <v>2160</v>
      </c>
      <c r="BC146" s="69">
        <v>11441.53</v>
      </c>
      <c r="BD146" s="70">
        <v>121313</v>
      </c>
      <c r="BE146" s="70">
        <v>0</v>
      </c>
      <c r="BF146" s="70">
        <v>12991.96</v>
      </c>
      <c r="BG146" s="70">
        <v>0</v>
      </c>
      <c r="BH146" s="70">
        <v>0</v>
      </c>
      <c r="BI146" s="70">
        <v>0</v>
      </c>
      <c r="BJ146" s="70">
        <f t="shared" si="56"/>
        <v>0</v>
      </c>
      <c r="BK146" s="70">
        <v>0</v>
      </c>
      <c r="BL146" s="59">
        <v>152</v>
      </c>
      <c r="BM146" s="59">
        <v>29</v>
      </c>
      <c r="BN146" s="58">
        <v>0</v>
      </c>
      <c r="BO146" s="58">
        <v>0</v>
      </c>
      <c r="BP146" s="58">
        <v>-2</v>
      </c>
      <c r="BQ146" s="58">
        <v>-4</v>
      </c>
      <c r="BR146" s="58">
        <v>-12</v>
      </c>
      <c r="BS146" s="58">
        <v>-8</v>
      </c>
      <c r="BT146" s="58">
        <v>0</v>
      </c>
      <c r="BU146" s="58">
        <v>0</v>
      </c>
      <c r="BV146" s="58">
        <v>0</v>
      </c>
      <c r="BW146" s="58">
        <v>-23</v>
      </c>
      <c r="BX146" s="58">
        <v>0</v>
      </c>
      <c r="BY146" s="58">
        <v>132</v>
      </c>
      <c r="BZ146" s="58">
        <v>0</v>
      </c>
      <c r="CA146" s="58">
        <v>1</v>
      </c>
      <c r="CB146" s="58">
        <v>5</v>
      </c>
      <c r="CC146" s="58">
        <v>1</v>
      </c>
      <c r="CD146" s="58">
        <v>13</v>
      </c>
      <c r="CE146" s="58">
        <v>0</v>
      </c>
      <c r="CF146" s="58">
        <v>0</v>
      </c>
    </row>
    <row r="147" spans="1:84" s="49" customFormat="1" ht="15.6" customHeight="1" x14ac:dyDescent="0.25">
      <c r="A147" s="42">
        <v>18</v>
      </c>
      <c r="B147" s="43" t="s">
        <v>514</v>
      </c>
      <c r="C147" s="56" t="s">
        <v>111</v>
      </c>
      <c r="D147" s="44" t="s">
        <v>506</v>
      </c>
      <c r="E147" s="45" t="s">
        <v>115</v>
      </c>
      <c r="F147" s="44" t="s">
        <v>183</v>
      </c>
      <c r="G147" s="69">
        <v>39298774.859999999</v>
      </c>
      <c r="H147" s="69">
        <v>0</v>
      </c>
      <c r="I147" s="69">
        <v>1205216.8700000001</v>
      </c>
      <c r="J147" s="69">
        <v>0</v>
      </c>
      <c r="K147" s="70">
        <v>0</v>
      </c>
      <c r="L147" s="70">
        <v>40503991.729999997</v>
      </c>
      <c r="M147" s="70">
        <v>0</v>
      </c>
      <c r="N147" s="69">
        <v>12976422.77</v>
      </c>
      <c r="O147" s="69">
        <v>2923672.13</v>
      </c>
      <c r="P147" s="71">
        <v>8502516.5800000001</v>
      </c>
      <c r="Q147" s="69">
        <v>113732.11</v>
      </c>
      <c r="R147" s="69">
        <v>2378380</v>
      </c>
      <c r="S147" s="69">
        <v>7464235.5899999999</v>
      </c>
      <c r="T147" s="69">
        <v>2134248.9500000002</v>
      </c>
      <c r="U147" s="69">
        <v>0</v>
      </c>
      <c r="V147" s="69">
        <v>0</v>
      </c>
      <c r="W147" s="69">
        <v>1340424.57</v>
      </c>
      <c r="X147" s="70">
        <v>2751569.41</v>
      </c>
      <c r="Y147" s="70">
        <v>40585202.109999999</v>
      </c>
      <c r="Z147" s="60">
        <v>1.3586807932363774E-2</v>
      </c>
      <c r="AA147" s="70">
        <v>2681604.56</v>
      </c>
      <c r="AB147" s="70">
        <v>0</v>
      </c>
      <c r="AC147" s="70">
        <v>0</v>
      </c>
      <c r="AD147" s="70">
        <v>0</v>
      </c>
      <c r="AE147" s="70">
        <v>0</v>
      </c>
      <c r="AF147" s="70">
        <f t="shared" si="54"/>
        <v>0</v>
      </c>
      <c r="AG147" s="70">
        <v>970345.17</v>
      </c>
      <c r="AH147" s="69">
        <v>87511.71</v>
      </c>
      <c r="AI147" s="69">
        <v>199213.74</v>
      </c>
      <c r="AJ147" s="70">
        <v>0</v>
      </c>
      <c r="AK147" s="69">
        <v>135350.54</v>
      </c>
      <c r="AL147" s="69">
        <v>15306.3</v>
      </c>
      <c r="AM147" s="69">
        <v>95072.320000000007</v>
      </c>
      <c r="AN147" s="69">
        <v>14900</v>
      </c>
      <c r="AO147" s="69">
        <v>3280.79</v>
      </c>
      <c r="AP147" s="69">
        <v>0</v>
      </c>
      <c r="AQ147" s="69">
        <v>28628.29</v>
      </c>
      <c r="AR147" s="69">
        <v>3700</v>
      </c>
      <c r="AS147" s="69">
        <v>0</v>
      </c>
      <c r="AT147" s="69">
        <v>53921.74</v>
      </c>
      <c r="AU147" s="69">
        <v>36440.26</v>
      </c>
      <c r="AV147" s="69">
        <v>130983.61</v>
      </c>
      <c r="AW147" s="69">
        <v>1774654.47</v>
      </c>
      <c r="AX147" s="69">
        <v>0</v>
      </c>
      <c r="AY147" s="60">
        <f t="shared" si="55"/>
        <v>0</v>
      </c>
      <c r="AZ147" s="70">
        <v>0</v>
      </c>
      <c r="BA147" s="60">
        <v>6.8236339925432474E-2</v>
      </c>
      <c r="BB147" s="69">
        <v>78864.14</v>
      </c>
      <c r="BC147" s="69">
        <v>455080.77</v>
      </c>
      <c r="BD147" s="70">
        <v>237255</v>
      </c>
      <c r="BE147" s="70">
        <v>0</v>
      </c>
      <c r="BF147" s="70">
        <v>2229538.62</v>
      </c>
      <c r="BG147" s="70">
        <v>1785875.0024999999</v>
      </c>
      <c r="BH147" s="70">
        <v>0</v>
      </c>
      <c r="BI147" s="70">
        <v>0</v>
      </c>
      <c r="BJ147" s="70">
        <f t="shared" si="56"/>
        <v>0</v>
      </c>
      <c r="BK147" s="70">
        <v>0</v>
      </c>
      <c r="BL147" s="59">
        <v>2882</v>
      </c>
      <c r="BM147" s="59">
        <v>319</v>
      </c>
      <c r="BN147" s="58">
        <v>27</v>
      </c>
      <c r="BO147" s="58">
        <v>-23</v>
      </c>
      <c r="BP147" s="58">
        <v>-4</v>
      </c>
      <c r="BQ147" s="58">
        <v>-21</v>
      </c>
      <c r="BR147" s="58">
        <v>-50</v>
      </c>
      <c r="BS147" s="58">
        <v>-179</v>
      </c>
      <c r="BT147" s="58">
        <v>0</v>
      </c>
      <c r="BU147" s="58">
        <v>-2</v>
      </c>
      <c r="BV147" s="58">
        <v>7</v>
      </c>
      <c r="BW147" s="58">
        <v>-608</v>
      </c>
      <c r="BX147" s="58">
        <v>-2</v>
      </c>
      <c r="BY147" s="58">
        <v>2346</v>
      </c>
      <c r="BZ147" s="58">
        <v>9</v>
      </c>
      <c r="CA147" s="58">
        <v>15</v>
      </c>
      <c r="CB147" s="58">
        <v>162</v>
      </c>
      <c r="CC147" s="58">
        <v>52</v>
      </c>
      <c r="CD147" s="58">
        <v>230</v>
      </c>
      <c r="CE147" s="58">
        <v>160</v>
      </c>
      <c r="CF147" s="58">
        <v>5</v>
      </c>
    </row>
    <row r="148" spans="1:84" s="49" customFormat="1" ht="15.6" customHeight="1" x14ac:dyDescent="0.25">
      <c r="A148" s="42">
        <v>18</v>
      </c>
      <c r="B148" s="43" t="s">
        <v>515</v>
      </c>
      <c r="C148" s="56" t="s">
        <v>518</v>
      </c>
      <c r="D148" s="44" t="s">
        <v>507</v>
      </c>
      <c r="E148" s="45" t="s">
        <v>86</v>
      </c>
      <c r="F148" s="44" t="s">
        <v>434</v>
      </c>
      <c r="G148" s="69">
        <v>18071179.140000001</v>
      </c>
      <c r="H148" s="69">
        <v>0</v>
      </c>
      <c r="I148" s="69">
        <v>235843.84</v>
      </c>
      <c r="J148" s="69">
        <v>54573.95</v>
      </c>
      <c r="K148" s="70">
        <v>0</v>
      </c>
      <c r="L148" s="70">
        <v>18361596.93</v>
      </c>
      <c r="M148" s="70">
        <v>558265.89</v>
      </c>
      <c r="N148" s="69">
        <v>0</v>
      </c>
      <c r="O148" s="69">
        <v>912055.6</v>
      </c>
      <c r="P148" s="71">
        <v>5137285.96</v>
      </c>
      <c r="Q148" s="69">
        <v>0</v>
      </c>
      <c r="R148" s="69">
        <v>2148089.15</v>
      </c>
      <c r="S148" s="69">
        <v>6097223.5099999998</v>
      </c>
      <c r="T148" s="69">
        <v>2011169.55</v>
      </c>
      <c r="U148" s="69">
        <v>0</v>
      </c>
      <c r="V148" s="69">
        <v>0</v>
      </c>
      <c r="W148" s="69">
        <v>315638.95</v>
      </c>
      <c r="X148" s="70">
        <v>1710111.6199999999</v>
      </c>
      <c r="Y148" s="70">
        <v>18331574.34</v>
      </c>
      <c r="Z148" s="60">
        <v>6.3824328288961896E-2</v>
      </c>
      <c r="AA148" s="70">
        <v>1710111.62</v>
      </c>
      <c r="AB148" s="70">
        <v>0</v>
      </c>
      <c r="AC148" s="70">
        <v>0</v>
      </c>
      <c r="AD148" s="70">
        <v>0</v>
      </c>
      <c r="AE148" s="70">
        <v>423.04</v>
      </c>
      <c r="AF148" s="70">
        <f t="shared" si="54"/>
        <v>423.04</v>
      </c>
      <c r="AG148" s="70">
        <v>713037.94</v>
      </c>
      <c r="AH148" s="69">
        <v>71152.070000000007</v>
      </c>
      <c r="AI148" s="69">
        <v>133575.22</v>
      </c>
      <c r="AJ148" s="70">
        <v>0</v>
      </c>
      <c r="AK148" s="69">
        <v>76837.279999999999</v>
      </c>
      <c r="AL148" s="69">
        <v>11713.67</v>
      </c>
      <c r="AM148" s="69">
        <v>79216.84</v>
      </c>
      <c r="AN148" s="69">
        <v>13600</v>
      </c>
      <c r="AO148" s="69">
        <v>250</v>
      </c>
      <c r="AP148" s="69">
        <v>0</v>
      </c>
      <c r="AQ148" s="69">
        <v>19117.34</v>
      </c>
      <c r="AR148" s="69">
        <v>7414.92</v>
      </c>
      <c r="AS148" s="69">
        <v>0</v>
      </c>
      <c r="AT148" s="69">
        <v>3470.05</v>
      </c>
      <c r="AU148" s="69">
        <v>12126.16</v>
      </c>
      <c r="AV148" s="69">
        <v>36502.339999999997</v>
      </c>
      <c r="AW148" s="69">
        <v>1178013.83</v>
      </c>
      <c r="AX148" s="69">
        <v>0</v>
      </c>
      <c r="AY148" s="60">
        <f t="shared" si="55"/>
        <v>0</v>
      </c>
      <c r="AZ148" s="70">
        <v>0</v>
      </c>
      <c r="BA148" s="60">
        <v>9.1796165545785985E-2</v>
      </c>
      <c r="BB148" s="69">
        <v>133402.19</v>
      </c>
      <c r="BC148" s="69">
        <v>1019978.68</v>
      </c>
      <c r="BD148" s="70">
        <v>237255</v>
      </c>
      <c r="BE148" s="70">
        <v>0</v>
      </c>
      <c r="BF148" s="70">
        <v>959029.92</v>
      </c>
      <c r="BG148" s="70">
        <v>664526.46250000002</v>
      </c>
      <c r="BH148" s="70">
        <v>0</v>
      </c>
      <c r="BI148" s="70">
        <v>0</v>
      </c>
      <c r="BJ148" s="70">
        <f t="shared" si="56"/>
        <v>0</v>
      </c>
      <c r="BK148" s="70">
        <v>0</v>
      </c>
      <c r="BL148" s="59">
        <v>2220</v>
      </c>
      <c r="BM148" s="59">
        <v>325</v>
      </c>
      <c r="BN148" s="58">
        <v>9</v>
      </c>
      <c r="BO148" s="58">
        <v>0</v>
      </c>
      <c r="BP148" s="58">
        <v>-7</v>
      </c>
      <c r="BQ148" s="58">
        <v>-21</v>
      </c>
      <c r="BR148" s="58">
        <v>-47</v>
      </c>
      <c r="BS148" s="58">
        <v>-131</v>
      </c>
      <c r="BT148" s="58">
        <v>0</v>
      </c>
      <c r="BU148" s="58">
        <v>0</v>
      </c>
      <c r="BV148" s="58">
        <v>15</v>
      </c>
      <c r="BW148" s="58">
        <v>-430</v>
      </c>
      <c r="BX148" s="58">
        <v>-4</v>
      </c>
      <c r="BY148" s="58">
        <v>1929</v>
      </c>
      <c r="BZ148" s="58">
        <v>0</v>
      </c>
      <c r="CA148" s="58">
        <v>10</v>
      </c>
      <c r="CB148" s="58">
        <v>86</v>
      </c>
      <c r="CC148" s="58">
        <v>47</v>
      </c>
      <c r="CD148" s="58">
        <v>207</v>
      </c>
      <c r="CE148" s="58">
        <v>85</v>
      </c>
      <c r="CF148" s="58">
        <v>4</v>
      </c>
    </row>
    <row r="149" spans="1:84" s="49" customFormat="1" ht="15.6" customHeight="1" x14ac:dyDescent="0.25">
      <c r="A149" s="42">
        <v>18</v>
      </c>
      <c r="B149" s="43" t="s">
        <v>435</v>
      </c>
      <c r="C149" s="56" t="s">
        <v>373</v>
      </c>
      <c r="D149" s="44" t="s">
        <v>436</v>
      </c>
      <c r="E149" s="45" t="s">
        <v>86</v>
      </c>
      <c r="F149" s="44" t="s">
        <v>437</v>
      </c>
      <c r="G149" s="69">
        <v>6999347.2199999997</v>
      </c>
      <c r="H149" s="69">
        <v>0</v>
      </c>
      <c r="I149" s="69">
        <v>205108.29</v>
      </c>
      <c r="J149" s="69">
        <v>9841.39</v>
      </c>
      <c r="K149" s="70">
        <v>0</v>
      </c>
      <c r="L149" s="70">
        <v>7214296.9000000004</v>
      </c>
      <c r="M149" s="70">
        <v>98414.1</v>
      </c>
      <c r="N149" s="69">
        <v>360724.46</v>
      </c>
      <c r="O149" s="69">
        <v>443639.07</v>
      </c>
      <c r="P149" s="71">
        <v>1665280.2</v>
      </c>
      <c r="Q149" s="69">
        <v>0</v>
      </c>
      <c r="R149" s="69">
        <v>408993.27</v>
      </c>
      <c r="S149" s="69">
        <v>2876840.07</v>
      </c>
      <c r="T149" s="69">
        <v>447802.9</v>
      </c>
      <c r="U149" s="69">
        <v>0</v>
      </c>
      <c r="V149" s="69">
        <v>0</v>
      </c>
      <c r="W149" s="69">
        <v>228412.44</v>
      </c>
      <c r="X149" s="70">
        <v>710765.05999999994</v>
      </c>
      <c r="Y149" s="70">
        <v>7142457.4699999997</v>
      </c>
      <c r="Z149" s="60">
        <v>3.9924368832783816E-2</v>
      </c>
      <c r="AA149" s="70">
        <v>708781.09</v>
      </c>
      <c r="AB149" s="70">
        <v>0</v>
      </c>
      <c r="AC149" s="70">
        <v>0</v>
      </c>
      <c r="AD149" s="70">
        <v>0</v>
      </c>
      <c r="AE149" s="70">
        <v>0</v>
      </c>
      <c r="AF149" s="70">
        <f t="shared" si="54"/>
        <v>0</v>
      </c>
      <c r="AG149" s="70">
        <v>179205.2</v>
      </c>
      <c r="AH149" s="69">
        <v>14060.78</v>
      </c>
      <c r="AI149" s="69">
        <v>24834.79</v>
      </c>
      <c r="AJ149" s="70">
        <v>0</v>
      </c>
      <c r="AK149" s="69">
        <v>30826.44</v>
      </c>
      <c r="AL149" s="69">
        <v>14074.47</v>
      </c>
      <c r="AM149" s="69">
        <v>22605.040000000001</v>
      </c>
      <c r="AN149" s="69">
        <v>7500</v>
      </c>
      <c r="AO149" s="69">
        <v>575</v>
      </c>
      <c r="AP149" s="69">
        <v>0</v>
      </c>
      <c r="AQ149" s="69">
        <v>12694.52</v>
      </c>
      <c r="AR149" s="69">
        <v>4708.24</v>
      </c>
      <c r="AS149" s="69">
        <v>0</v>
      </c>
      <c r="AT149" s="69">
        <v>3498</v>
      </c>
      <c r="AU149" s="69">
        <v>9081.5499999999993</v>
      </c>
      <c r="AV149" s="69">
        <v>33408.03</v>
      </c>
      <c r="AW149" s="69">
        <v>357072.06</v>
      </c>
      <c r="AX149" s="69">
        <v>0</v>
      </c>
      <c r="AY149" s="60">
        <f t="shared" si="55"/>
        <v>0</v>
      </c>
      <c r="AZ149" s="70">
        <v>0</v>
      </c>
      <c r="BA149" s="60">
        <v>9.9859809036238478E-2</v>
      </c>
      <c r="BB149" s="69">
        <v>110494.83</v>
      </c>
      <c r="BC149" s="69">
        <v>168949.69</v>
      </c>
      <c r="BD149" s="70">
        <v>240158</v>
      </c>
      <c r="BE149" s="70">
        <v>5.8207660913467401E-11</v>
      </c>
      <c r="BF149" s="70">
        <v>239067.96</v>
      </c>
      <c r="BG149" s="70">
        <v>149799.94500000001</v>
      </c>
      <c r="BH149" s="70">
        <v>0</v>
      </c>
      <c r="BI149" s="70">
        <v>0</v>
      </c>
      <c r="BJ149" s="70">
        <f t="shared" si="56"/>
        <v>0</v>
      </c>
      <c r="BK149" s="70">
        <v>0</v>
      </c>
      <c r="BL149" s="59">
        <v>497</v>
      </c>
      <c r="BM149" s="59">
        <v>112</v>
      </c>
      <c r="BN149" s="58">
        <v>1</v>
      </c>
      <c r="BO149" s="58">
        <v>0</v>
      </c>
      <c r="BP149" s="58">
        <v>-2</v>
      </c>
      <c r="BQ149" s="58">
        <v>-8</v>
      </c>
      <c r="BR149" s="58">
        <v>-16</v>
      </c>
      <c r="BS149" s="58">
        <v>-63</v>
      </c>
      <c r="BT149" s="58">
        <v>0</v>
      </c>
      <c r="BU149" s="58">
        <v>0</v>
      </c>
      <c r="BV149" s="58">
        <v>9</v>
      </c>
      <c r="BW149" s="58">
        <v>-88</v>
      </c>
      <c r="BX149" s="58">
        <v>0</v>
      </c>
      <c r="BY149" s="58">
        <v>442</v>
      </c>
      <c r="BZ149" s="58">
        <v>1</v>
      </c>
      <c r="CA149" s="58">
        <v>0</v>
      </c>
      <c r="CB149" s="58">
        <v>59</v>
      </c>
      <c r="CC149" s="58">
        <v>11</v>
      </c>
      <c r="CD149" s="58">
        <v>16</v>
      </c>
      <c r="CE149" s="58">
        <v>0</v>
      </c>
      <c r="CF149" s="58">
        <v>1</v>
      </c>
    </row>
    <row r="150" spans="1:84" s="49" customFormat="1" ht="15.6" customHeight="1" x14ac:dyDescent="0.25">
      <c r="A150" s="42">
        <v>18</v>
      </c>
      <c r="B150" s="43" t="s">
        <v>548</v>
      </c>
      <c r="C150" s="56" t="s">
        <v>549</v>
      </c>
      <c r="D150" s="44" t="s">
        <v>430</v>
      </c>
      <c r="E150" s="45" t="s">
        <v>115</v>
      </c>
      <c r="F150" s="44" t="s">
        <v>183</v>
      </c>
      <c r="G150" s="69">
        <v>57864448.5</v>
      </c>
      <c r="H150" s="69">
        <v>0</v>
      </c>
      <c r="I150" s="69">
        <v>1177497.21</v>
      </c>
      <c r="J150" s="69">
        <v>0</v>
      </c>
      <c r="K150" s="70">
        <v>0</v>
      </c>
      <c r="L150" s="70">
        <v>59041945.710000001</v>
      </c>
      <c r="M150" s="70">
        <v>0</v>
      </c>
      <c r="N150" s="69">
        <v>19779588.100000001</v>
      </c>
      <c r="O150" s="69">
        <v>4055529.34</v>
      </c>
      <c r="P150" s="71">
        <v>11728946.43</v>
      </c>
      <c r="Q150" s="69">
        <v>333886.07</v>
      </c>
      <c r="R150" s="69">
        <v>2973122.4</v>
      </c>
      <c r="S150" s="69">
        <v>12776418.99</v>
      </c>
      <c r="T150" s="69">
        <v>1974384.34</v>
      </c>
      <c r="U150" s="69">
        <v>0</v>
      </c>
      <c r="V150" s="69">
        <v>0</v>
      </c>
      <c r="W150" s="69">
        <v>1221912.6100000001</v>
      </c>
      <c r="X150" s="70">
        <v>3880887.96</v>
      </c>
      <c r="Y150" s="70">
        <v>58724676.240000002</v>
      </c>
      <c r="Z150" s="60">
        <v>1.3647471987916951E-2</v>
      </c>
      <c r="AA150" s="70">
        <v>3812588.76</v>
      </c>
      <c r="AB150" s="70">
        <v>0</v>
      </c>
      <c r="AC150" s="70">
        <v>0</v>
      </c>
      <c r="AD150" s="70">
        <v>0</v>
      </c>
      <c r="AE150" s="70">
        <v>0</v>
      </c>
      <c r="AF150" s="70">
        <f t="shared" si="54"/>
        <v>0</v>
      </c>
      <c r="AG150" s="70">
        <v>1472472.46</v>
      </c>
      <c r="AH150" s="69">
        <v>128255.57</v>
      </c>
      <c r="AI150" s="69">
        <v>279547.44</v>
      </c>
      <c r="AJ150" s="70">
        <v>0</v>
      </c>
      <c r="AK150" s="69">
        <v>465477.18</v>
      </c>
      <c r="AL150" s="69">
        <v>23748.25</v>
      </c>
      <c r="AM150" s="69">
        <v>69911.61</v>
      </c>
      <c r="AN150" s="69">
        <v>14900</v>
      </c>
      <c r="AO150" s="69">
        <v>3040</v>
      </c>
      <c r="AP150" s="69">
        <v>0</v>
      </c>
      <c r="AQ150" s="69">
        <v>43083.87</v>
      </c>
      <c r="AR150" s="69">
        <v>13552.59</v>
      </c>
      <c r="AS150" s="69">
        <v>0</v>
      </c>
      <c r="AT150" s="69">
        <v>136996.38</v>
      </c>
      <c r="AU150" s="69">
        <v>26858.42</v>
      </c>
      <c r="AV150" s="69">
        <v>234980.88</v>
      </c>
      <c r="AW150" s="69">
        <v>2912824.65</v>
      </c>
      <c r="AX150" s="69">
        <v>0</v>
      </c>
      <c r="AY150" s="60">
        <f t="shared" si="55"/>
        <v>0</v>
      </c>
      <c r="AZ150" s="70">
        <v>457.5</v>
      </c>
      <c r="BA150" s="60">
        <v>6.5888276114823757E-2</v>
      </c>
      <c r="BB150" s="69">
        <v>48618.36</v>
      </c>
      <c r="BC150" s="69">
        <v>741085.08</v>
      </c>
      <c r="BD150" s="70">
        <v>237255</v>
      </c>
      <c r="BE150" s="70">
        <v>0</v>
      </c>
      <c r="BF150" s="70">
        <v>2724663.09</v>
      </c>
      <c r="BG150" s="70">
        <v>1996456.9275</v>
      </c>
      <c r="BH150" s="70">
        <v>0</v>
      </c>
      <c r="BI150" s="70">
        <v>0</v>
      </c>
      <c r="BJ150" s="70">
        <f t="shared" si="56"/>
        <v>0</v>
      </c>
      <c r="BK150" s="70">
        <v>0</v>
      </c>
      <c r="BL150" s="59">
        <v>4104</v>
      </c>
      <c r="BM150" s="59">
        <v>509</v>
      </c>
      <c r="BN150" s="58">
        <v>8</v>
      </c>
      <c r="BO150" s="58">
        <v>0</v>
      </c>
      <c r="BP150" s="58">
        <v>-7</v>
      </c>
      <c r="BQ150" s="58">
        <v>-41</v>
      </c>
      <c r="BR150" s="58">
        <v>-92</v>
      </c>
      <c r="BS150" s="58">
        <v>-227</v>
      </c>
      <c r="BT150" s="58">
        <v>0</v>
      </c>
      <c r="BU150" s="58">
        <v>-1</v>
      </c>
      <c r="BV150" s="58">
        <v>9</v>
      </c>
      <c r="BW150" s="58">
        <v>-900</v>
      </c>
      <c r="BX150" s="58">
        <v>-5</v>
      </c>
      <c r="BY150" s="58">
        <v>3357</v>
      </c>
      <c r="BZ150" s="58">
        <v>34</v>
      </c>
      <c r="CA150" s="58">
        <v>29</v>
      </c>
      <c r="CB150" s="58">
        <v>232</v>
      </c>
      <c r="CC150" s="58">
        <v>95</v>
      </c>
      <c r="CD150" s="58">
        <v>437</v>
      </c>
      <c r="CE150" s="58">
        <v>130</v>
      </c>
      <c r="CF150" s="58">
        <v>11</v>
      </c>
    </row>
    <row r="151" spans="1:84" s="49" customFormat="1" ht="15.6" customHeight="1" x14ac:dyDescent="0.25">
      <c r="A151" s="42">
        <v>18</v>
      </c>
      <c r="B151" s="43" t="s">
        <v>438</v>
      </c>
      <c r="C151" s="56" t="s">
        <v>439</v>
      </c>
      <c r="D151" s="44" t="s">
        <v>440</v>
      </c>
      <c r="E151" s="45" t="s">
        <v>86</v>
      </c>
      <c r="F151" s="44" t="s">
        <v>437</v>
      </c>
      <c r="G151" s="69">
        <v>2361095.25</v>
      </c>
      <c r="H151" s="69">
        <v>0</v>
      </c>
      <c r="I151" s="69">
        <v>25171.599999999999</v>
      </c>
      <c r="J151" s="69">
        <v>0</v>
      </c>
      <c r="K151" s="70">
        <v>0</v>
      </c>
      <c r="L151" s="70">
        <v>2386266.85</v>
      </c>
      <c r="M151" s="70">
        <v>0</v>
      </c>
      <c r="N151" s="69">
        <v>0</v>
      </c>
      <c r="O151" s="69">
        <v>304621.61</v>
      </c>
      <c r="P151" s="71">
        <v>459089.89</v>
      </c>
      <c r="Q151" s="69">
        <v>0</v>
      </c>
      <c r="R151" s="69">
        <v>363489.98</v>
      </c>
      <c r="S151" s="69">
        <v>840963.53</v>
      </c>
      <c r="T151" s="69">
        <v>186614.93</v>
      </c>
      <c r="U151" s="69">
        <v>0</v>
      </c>
      <c r="V151" s="69">
        <v>0</v>
      </c>
      <c r="W151" s="69">
        <v>18972.53</v>
      </c>
      <c r="X151" s="70">
        <v>236109.48</v>
      </c>
      <c r="Y151" s="70">
        <v>2409861.9500000002</v>
      </c>
      <c r="Z151" s="60">
        <v>3.4008149395921616E-2</v>
      </c>
      <c r="AA151" s="70">
        <v>236109.48</v>
      </c>
      <c r="AB151" s="70">
        <v>0</v>
      </c>
      <c r="AC151" s="70">
        <v>0</v>
      </c>
      <c r="AD151" s="70">
        <v>0</v>
      </c>
      <c r="AE151" s="70">
        <v>0</v>
      </c>
      <c r="AF151" s="70">
        <f t="shared" si="54"/>
        <v>0</v>
      </c>
      <c r="AG151" s="70">
        <v>61780.68</v>
      </c>
      <c r="AH151" s="69">
        <v>5160.1000000000004</v>
      </c>
      <c r="AI151" s="69">
        <v>10123.540000000001</v>
      </c>
      <c r="AJ151" s="70">
        <v>0</v>
      </c>
      <c r="AK151" s="69">
        <v>12804</v>
      </c>
      <c r="AL151" s="69">
        <v>6205.6</v>
      </c>
      <c r="AM151" s="69">
        <v>11340</v>
      </c>
      <c r="AN151" s="69">
        <v>5450</v>
      </c>
      <c r="AO151" s="69">
        <v>0</v>
      </c>
      <c r="AP151" s="69">
        <v>0</v>
      </c>
      <c r="AQ151" s="69">
        <v>4220.75</v>
      </c>
      <c r="AR151" s="69">
        <v>200</v>
      </c>
      <c r="AS151" s="69">
        <v>0</v>
      </c>
      <c r="AT151" s="69">
        <v>0</v>
      </c>
      <c r="AU151" s="69">
        <v>1328.11</v>
      </c>
      <c r="AV151" s="69">
        <v>11450.97</v>
      </c>
      <c r="AW151" s="69">
        <v>130063.75</v>
      </c>
      <c r="AX151" s="69">
        <v>33021.61</v>
      </c>
      <c r="AY151" s="60">
        <f t="shared" si="55"/>
        <v>0.2538878819040663</v>
      </c>
      <c r="AZ151" s="70">
        <v>0</v>
      </c>
      <c r="BA151" s="60">
        <v>9.999998094104845E-2</v>
      </c>
      <c r="BB151" s="69">
        <v>11176.03</v>
      </c>
      <c r="BC151" s="69">
        <v>69120.45</v>
      </c>
      <c r="BD151" s="70">
        <v>96781.62</v>
      </c>
      <c r="BE151" s="70">
        <v>0</v>
      </c>
      <c r="BF151" s="70">
        <v>15036.69</v>
      </c>
      <c r="BG151" s="70">
        <v>0</v>
      </c>
      <c r="BH151" s="70">
        <v>0</v>
      </c>
      <c r="BI151" s="70">
        <v>0</v>
      </c>
      <c r="BJ151" s="70">
        <f t="shared" si="56"/>
        <v>0</v>
      </c>
      <c r="BK151" s="70">
        <v>0</v>
      </c>
      <c r="BL151" s="59">
        <v>338</v>
      </c>
      <c r="BM151" s="59">
        <v>59</v>
      </c>
      <c r="BN151" s="58">
        <v>0</v>
      </c>
      <c r="BO151" s="58">
        <v>0</v>
      </c>
      <c r="BP151" s="58">
        <v>-1</v>
      </c>
      <c r="BQ151" s="58">
        <v>-3</v>
      </c>
      <c r="BR151" s="58">
        <v>-7</v>
      </c>
      <c r="BS151" s="58">
        <v>-11</v>
      </c>
      <c r="BT151" s="58">
        <v>0</v>
      </c>
      <c r="BU151" s="58">
        <v>0</v>
      </c>
      <c r="BV151" s="58">
        <v>2</v>
      </c>
      <c r="BW151" s="58">
        <v>-54</v>
      </c>
      <c r="BX151" s="58">
        <v>0</v>
      </c>
      <c r="BY151" s="58">
        <v>323</v>
      </c>
      <c r="BZ151" s="58">
        <v>2</v>
      </c>
      <c r="CA151" s="58">
        <v>0</v>
      </c>
      <c r="CB151" s="58">
        <v>13</v>
      </c>
      <c r="CC151" s="58">
        <v>2</v>
      </c>
      <c r="CD151" s="58">
        <v>37</v>
      </c>
      <c r="CE151" s="58">
        <v>1</v>
      </c>
      <c r="CF151" s="58">
        <v>1</v>
      </c>
    </row>
    <row r="152" spans="1:84" s="49" customFormat="1" ht="15.6" customHeight="1" x14ac:dyDescent="0.25">
      <c r="A152" s="42">
        <v>19</v>
      </c>
      <c r="B152" s="43" t="s">
        <v>468</v>
      </c>
      <c r="C152" s="56" t="s">
        <v>469</v>
      </c>
      <c r="D152" s="44" t="s">
        <v>445</v>
      </c>
      <c r="E152" s="45" t="s">
        <v>86</v>
      </c>
      <c r="F152" s="44" t="s">
        <v>553</v>
      </c>
      <c r="G152" s="69">
        <v>23147785.010000002</v>
      </c>
      <c r="H152" s="69">
        <v>0</v>
      </c>
      <c r="I152" s="69">
        <v>173216.46</v>
      </c>
      <c r="J152" s="69">
        <v>0</v>
      </c>
      <c r="K152" s="70">
        <v>0</v>
      </c>
      <c r="L152" s="70">
        <v>23321001.469999999</v>
      </c>
      <c r="M152" s="70">
        <v>0</v>
      </c>
      <c r="N152" s="69">
        <v>0</v>
      </c>
      <c r="O152" s="69">
        <v>2560336.3199999998</v>
      </c>
      <c r="P152" s="71">
        <v>3971293.87</v>
      </c>
      <c r="Q152" s="69">
        <v>0</v>
      </c>
      <c r="R152" s="69">
        <v>2899864.44</v>
      </c>
      <c r="S152" s="69">
        <v>9097236.9600000009</v>
      </c>
      <c r="T152" s="69">
        <v>2711314.28</v>
      </c>
      <c r="U152" s="69">
        <v>0</v>
      </c>
      <c r="V152" s="69">
        <v>0</v>
      </c>
      <c r="W152" s="69">
        <v>294736.53000000003</v>
      </c>
      <c r="X152" s="70">
        <v>2175965.16</v>
      </c>
      <c r="Y152" s="70">
        <v>23710747.559999999</v>
      </c>
      <c r="Z152" s="60">
        <v>4.3611663040929546E-2</v>
      </c>
      <c r="AA152" s="70">
        <v>2175965.16</v>
      </c>
      <c r="AB152" s="70">
        <v>0</v>
      </c>
      <c r="AC152" s="70">
        <v>0</v>
      </c>
      <c r="AD152" s="70">
        <v>0</v>
      </c>
      <c r="AE152" s="70">
        <v>0</v>
      </c>
      <c r="AF152" s="70">
        <f t="shared" ref="AF152:AF173" si="57">SUM(AD152:AE152)</f>
        <v>0</v>
      </c>
      <c r="AG152" s="70">
        <v>1020004.04</v>
      </c>
      <c r="AH152" s="69">
        <v>81047.98</v>
      </c>
      <c r="AI152" s="69">
        <v>266006.78999999998</v>
      </c>
      <c r="AJ152" s="70">
        <v>0</v>
      </c>
      <c r="AK152" s="69">
        <v>104689.26</v>
      </c>
      <c r="AL152" s="69">
        <v>2966.45</v>
      </c>
      <c r="AM152" s="69">
        <v>54584.43</v>
      </c>
      <c r="AN152" s="69">
        <v>9750</v>
      </c>
      <c r="AO152" s="69">
        <v>15724.13</v>
      </c>
      <c r="AP152" s="69">
        <v>0</v>
      </c>
      <c r="AQ152" s="69">
        <v>38776.619999999995</v>
      </c>
      <c r="AR152" s="69">
        <v>6097.34</v>
      </c>
      <c r="AS152" s="69">
        <v>0</v>
      </c>
      <c r="AT152" s="69">
        <v>32488.44</v>
      </c>
      <c r="AU152" s="69">
        <v>5221.78</v>
      </c>
      <c r="AV152" s="69">
        <v>75629.759999999995</v>
      </c>
      <c r="AW152" s="69">
        <v>1712987.02</v>
      </c>
      <c r="AX152" s="69">
        <v>0</v>
      </c>
      <c r="AY152" s="60">
        <f t="shared" ref="AY152:AY173" si="58">AX152/AW152</f>
        <v>0</v>
      </c>
      <c r="AZ152" s="70">
        <v>0</v>
      </c>
      <c r="BA152" s="60">
        <v>9.4003169593115207E-2</v>
      </c>
      <c r="BB152" s="69">
        <v>556779.31999999995</v>
      </c>
      <c r="BC152" s="69">
        <v>452734.08</v>
      </c>
      <c r="BD152" s="70">
        <v>240158</v>
      </c>
      <c r="BE152" s="70">
        <v>2.91038304567337E-11</v>
      </c>
      <c r="BF152" s="70">
        <v>883173.44</v>
      </c>
      <c r="BG152" s="70">
        <v>454926.685</v>
      </c>
      <c r="BH152" s="70">
        <v>0</v>
      </c>
      <c r="BI152" s="70">
        <v>0</v>
      </c>
      <c r="BJ152" s="70">
        <f t="shared" ref="BJ152:BJ173" si="59">SUM(BH152:BI152)</f>
        <v>0</v>
      </c>
      <c r="BK152" s="70">
        <v>0</v>
      </c>
      <c r="BL152" s="59">
        <v>3212</v>
      </c>
      <c r="BM152" s="59">
        <v>642</v>
      </c>
      <c r="BN152" s="58">
        <v>8</v>
      </c>
      <c r="BO152" s="58">
        <v>-1</v>
      </c>
      <c r="BP152" s="58">
        <v>-19</v>
      </c>
      <c r="BQ152" s="58">
        <v>-32</v>
      </c>
      <c r="BR152" s="58">
        <v>-124</v>
      </c>
      <c r="BS152" s="58">
        <v>-195</v>
      </c>
      <c r="BT152" s="58">
        <v>0</v>
      </c>
      <c r="BU152" s="58">
        <v>0</v>
      </c>
      <c r="BV152" s="58">
        <v>7</v>
      </c>
      <c r="BW152" s="58">
        <v>-604</v>
      </c>
      <c r="BX152" s="58">
        <v>-3</v>
      </c>
      <c r="BY152" s="58">
        <v>2891</v>
      </c>
      <c r="BZ152" s="58">
        <v>4</v>
      </c>
      <c r="CA152" s="58">
        <v>4</v>
      </c>
      <c r="CB152" s="58">
        <v>176</v>
      </c>
      <c r="CC152" s="58">
        <v>39</v>
      </c>
      <c r="CD152" s="58">
        <v>359</v>
      </c>
      <c r="CE152" s="58">
        <v>18</v>
      </c>
      <c r="CF152" s="58">
        <v>6</v>
      </c>
    </row>
    <row r="153" spans="1:84" s="49" customFormat="1" ht="15.6" customHeight="1" x14ac:dyDescent="0.25">
      <c r="A153" s="42">
        <v>19</v>
      </c>
      <c r="B153" s="43" t="s">
        <v>516</v>
      </c>
      <c r="C153" s="56" t="s">
        <v>522</v>
      </c>
      <c r="D153" s="44" t="s">
        <v>441</v>
      </c>
      <c r="E153" s="45" t="s">
        <v>86</v>
      </c>
      <c r="F153" s="44" t="s">
        <v>442</v>
      </c>
      <c r="G153" s="69">
        <v>54186950.799999997</v>
      </c>
      <c r="H153" s="69">
        <v>0</v>
      </c>
      <c r="I153" s="69">
        <v>2169800.16</v>
      </c>
      <c r="J153" s="69">
        <v>58529.73</v>
      </c>
      <c r="K153" s="70">
        <v>0</v>
      </c>
      <c r="L153" s="70">
        <v>56415280.689999998</v>
      </c>
      <c r="M153" s="70">
        <v>651631.4</v>
      </c>
      <c r="N153" s="69">
        <v>0</v>
      </c>
      <c r="O153" s="69">
        <v>4080110.35</v>
      </c>
      <c r="P153" s="71">
        <v>16701162.369999999</v>
      </c>
      <c r="Q153" s="69">
        <v>0</v>
      </c>
      <c r="R153" s="69">
        <v>5119901.87</v>
      </c>
      <c r="S153" s="69">
        <v>16235293.6</v>
      </c>
      <c r="T153" s="69">
        <v>7258540.21</v>
      </c>
      <c r="U153" s="69">
        <v>0</v>
      </c>
      <c r="V153" s="69">
        <v>0</v>
      </c>
      <c r="W153" s="69">
        <v>2275049.48</v>
      </c>
      <c r="X153" s="70">
        <v>4996565.5600000005</v>
      </c>
      <c r="Y153" s="70">
        <v>56666623.439999998</v>
      </c>
      <c r="Z153" s="60">
        <v>9.6502540977079859E-2</v>
      </c>
      <c r="AA153" s="70">
        <v>4996565.5599999996</v>
      </c>
      <c r="AB153" s="70">
        <v>0</v>
      </c>
      <c r="AC153" s="70">
        <v>0</v>
      </c>
      <c r="AD153" s="70">
        <v>0</v>
      </c>
      <c r="AE153" s="70">
        <v>0</v>
      </c>
      <c r="AF153" s="70">
        <f t="shared" si="57"/>
        <v>0</v>
      </c>
      <c r="AG153" s="70">
        <v>1969455.7</v>
      </c>
      <c r="AH153" s="69">
        <v>147004.81</v>
      </c>
      <c r="AI153" s="69">
        <v>417569.23</v>
      </c>
      <c r="AJ153" s="70">
        <v>0</v>
      </c>
      <c r="AK153" s="69">
        <v>222043.8</v>
      </c>
      <c r="AL153" s="69">
        <v>14208.93</v>
      </c>
      <c r="AM153" s="69">
        <v>259136.46</v>
      </c>
      <c r="AN153" s="69">
        <v>10750</v>
      </c>
      <c r="AO153" s="69">
        <v>688.5</v>
      </c>
      <c r="AP153" s="69">
        <v>54000</v>
      </c>
      <c r="AQ153" s="69">
        <v>74376.509999999995</v>
      </c>
      <c r="AR153" s="69">
        <v>14685.46</v>
      </c>
      <c r="AS153" s="69">
        <v>3075</v>
      </c>
      <c r="AT153" s="69">
        <v>17054.87</v>
      </c>
      <c r="AU153" s="69">
        <v>30465.8</v>
      </c>
      <c r="AV153" s="69">
        <v>84511.28</v>
      </c>
      <c r="AW153" s="69">
        <v>3319026.35</v>
      </c>
      <c r="AX153" s="69">
        <v>0</v>
      </c>
      <c r="AY153" s="60">
        <f t="shared" si="58"/>
        <v>0</v>
      </c>
      <c r="AZ153" s="70">
        <v>0</v>
      </c>
      <c r="BA153" s="60">
        <v>9.1114054367364722E-2</v>
      </c>
      <c r="BB153" s="69">
        <v>732203.83</v>
      </c>
      <c r="BC153" s="69">
        <v>4496974.6100000003</v>
      </c>
      <c r="BD153" s="70">
        <v>237255</v>
      </c>
      <c r="BE153" s="70">
        <v>5.8207660913467401E-11</v>
      </c>
      <c r="BF153" s="70">
        <v>3679049.27</v>
      </c>
      <c r="BG153" s="70">
        <v>2849292.6825000001</v>
      </c>
      <c r="BH153" s="70">
        <v>0</v>
      </c>
      <c r="BI153" s="70">
        <v>0</v>
      </c>
      <c r="BJ153" s="70">
        <f t="shared" si="59"/>
        <v>0</v>
      </c>
      <c r="BK153" s="70">
        <v>0</v>
      </c>
      <c r="BL153" s="59">
        <v>8162</v>
      </c>
      <c r="BM153" s="59">
        <v>1909</v>
      </c>
      <c r="BN153" s="58">
        <v>0</v>
      </c>
      <c r="BO153" s="58">
        <v>0</v>
      </c>
      <c r="BP153" s="58">
        <v>-52</v>
      </c>
      <c r="BQ153" s="58">
        <v>-131</v>
      </c>
      <c r="BR153" s="58">
        <v>-464</v>
      </c>
      <c r="BS153" s="58">
        <v>-883</v>
      </c>
      <c r="BT153" s="58">
        <v>0</v>
      </c>
      <c r="BU153" s="58">
        <v>0</v>
      </c>
      <c r="BV153" s="58">
        <v>21</v>
      </c>
      <c r="BW153" s="58">
        <v>-1638</v>
      </c>
      <c r="BX153" s="58">
        <v>0</v>
      </c>
      <c r="BY153" s="58">
        <v>6924</v>
      </c>
      <c r="BZ153" s="58">
        <v>3</v>
      </c>
      <c r="CA153" s="58">
        <v>2</v>
      </c>
      <c r="CB153" s="58">
        <v>338</v>
      </c>
      <c r="CC153" s="58">
        <v>103</v>
      </c>
      <c r="CD153" s="58">
        <v>790</v>
      </c>
      <c r="CE153" s="58">
        <v>391</v>
      </c>
      <c r="CF153" s="58">
        <v>11</v>
      </c>
    </row>
    <row r="154" spans="1:84" s="49" customFormat="1" ht="15.6" customHeight="1" x14ac:dyDescent="0.25">
      <c r="A154" s="42">
        <v>19</v>
      </c>
      <c r="B154" s="43" t="s">
        <v>443</v>
      </c>
      <c r="C154" s="56" t="s">
        <v>444</v>
      </c>
      <c r="D154" s="44" t="s">
        <v>445</v>
      </c>
      <c r="E154" s="45" t="s">
        <v>86</v>
      </c>
      <c r="F154" s="44" t="s">
        <v>446</v>
      </c>
      <c r="G154" s="69">
        <v>21763501.350000001</v>
      </c>
      <c r="H154" s="69">
        <v>0</v>
      </c>
      <c r="I154" s="69">
        <v>122864.97</v>
      </c>
      <c r="J154" s="69">
        <v>0</v>
      </c>
      <c r="K154" s="70">
        <v>0</v>
      </c>
      <c r="L154" s="70">
        <v>21886366.32</v>
      </c>
      <c r="M154" s="70">
        <v>0</v>
      </c>
      <c r="N154" s="69">
        <v>15519.96</v>
      </c>
      <c r="O154" s="69">
        <v>2837799.89</v>
      </c>
      <c r="P154" s="71">
        <v>3509737.56</v>
      </c>
      <c r="Q154" s="69">
        <v>0</v>
      </c>
      <c r="R154" s="69">
        <v>2523506.8199999998</v>
      </c>
      <c r="S154" s="69">
        <v>8378989.5099999998</v>
      </c>
      <c r="T154" s="69">
        <v>2610983.37</v>
      </c>
      <c r="U154" s="69">
        <v>0</v>
      </c>
      <c r="V154" s="69">
        <v>0</v>
      </c>
      <c r="W154" s="69">
        <v>212063.5</v>
      </c>
      <c r="X154" s="70">
        <v>2140846.4700000002</v>
      </c>
      <c r="Y154" s="70">
        <v>22229447.079999998</v>
      </c>
      <c r="Z154" s="60">
        <v>0.11249448104084593</v>
      </c>
      <c r="AA154" s="70">
        <v>2140846.4700000002</v>
      </c>
      <c r="AB154" s="70">
        <v>0</v>
      </c>
      <c r="AC154" s="70">
        <v>0</v>
      </c>
      <c r="AD154" s="70">
        <v>0</v>
      </c>
      <c r="AE154" s="70">
        <v>0</v>
      </c>
      <c r="AF154" s="70">
        <f t="shared" si="57"/>
        <v>0</v>
      </c>
      <c r="AG154" s="70">
        <v>1007481.17</v>
      </c>
      <c r="AH154" s="69">
        <v>78078.16</v>
      </c>
      <c r="AI154" s="69">
        <v>184125.78</v>
      </c>
      <c r="AJ154" s="70">
        <v>0</v>
      </c>
      <c r="AK154" s="69">
        <v>138084.28</v>
      </c>
      <c r="AL154" s="69">
        <v>4357.0200000000004</v>
      </c>
      <c r="AM154" s="69">
        <v>93084.31</v>
      </c>
      <c r="AN154" s="69">
        <v>10250</v>
      </c>
      <c r="AO154" s="69">
        <v>10</v>
      </c>
      <c r="AP154" s="69">
        <v>0</v>
      </c>
      <c r="AQ154" s="69">
        <v>35370.879999999997</v>
      </c>
      <c r="AR154" s="69">
        <v>9881.2900000000009</v>
      </c>
      <c r="AS154" s="69">
        <v>0</v>
      </c>
      <c r="AT154" s="69">
        <v>4589.47</v>
      </c>
      <c r="AU154" s="69">
        <v>17933.169999999998</v>
      </c>
      <c r="AV154" s="69">
        <v>53795.19</v>
      </c>
      <c r="AW154" s="69">
        <v>1637040.72</v>
      </c>
      <c r="AX154" s="69">
        <v>0</v>
      </c>
      <c r="AY154" s="60">
        <f t="shared" si="58"/>
        <v>0</v>
      </c>
      <c r="AZ154" s="70">
        <v>0</v>
      </c>
      <c r="BA154" s="60">
        <v>9.8368660243173603E-2</v>
      </c>
      <c r="BB154" s="69">
        <v>254251.42</v>
      </c>
      <c r="BC154" s="69">
        <v>2194022.37</v>
      </c>
      <c r="BD154" s="70">
        <v>240158</v>
      </c>
      <c r="BE154" s="70">
        <v>0</v>
      </c>
      <c r="BF154" s="70">
        <v>757309.95</v>
      </c>
      <c r="BG154" s="70">
        <v>348049.77</v>
      </c>
      <c r="BH154" s="70">
        <v>0</v>
      </c>
      <c r="BI154" s="70">
        <v>0</v>
      </c>
      <c r="BJ154" s="70">
        <f t="shared" si="59"/>
        <v>0</v>
      </c>
      <c r="BK154" s="70">
        <v>0</v>
      </c>
      <c r="BL154" s="59">
        <v>3335</v>
      </c>
      <c r="BM154" s="59">
        <v>598</v>
      </c>
      <c r="BN154" s="58">
        <v>0</v>
      </c>
      <c r="BO154" s="58">
        <v>0</v>
      </c>
      <c r="BP154" s="58">
        <v>-12</v>
      </c>
      <c r="BQ154" s="58">
        <v>-39</v>
      </c>
      <c r="BR154" s="58">
        <v>-101</v>
      </c>
      <c r="BS154" s="58">
        <v>-240</v>
      </c>
      <c r="BT154" s="58">
        <v>0</v>
      </c>
      <c r="BU154" s="58">
        <v>0</v>
      </c>
      <c r="BV154" s="58">
        <v>21</v>
      </c>
      <c r="BW154" s="58">
        <v>-598</v>
      </c>
      <c r="BX154" s="58">
        <v>-4</v>
      </c>
      <c r="BY154" s="58">
        <v>2960</v>
      </c>
      <c r="BZ154" s="58">
        <v>8</v>
      </c>
      <c r="CA154" s="58">
        <v>10</v>
      </c>
      <c r="CB154" s="58">
        <v>123</v>
      </c>
      <c r="CC154" s="58">
        <v>58</v>
      </c>
      <c r="CD154" s="58">
        <v>409</v>
      </c>
      <c r="CE154" s="58">
        <v>4</v>
      </c>
      <c r="CF154" s="58">
        <v>4</v>
      </c>
    </row>
    <row r="155" spans="1:84" s="49" customFormat="1" ht="15.6" customHeight="1" x14ac:dyDescent="0.25">
      <c r="A155" s="42">
        <v>20</v>
      </c>
      <c r="B155" s="43" t="s">
        <v>447</v>
      </c>
      <c r="C155" s="56" t="s">
        <v>144</v>
      </c>
      <c r="D155" s="44" t="s">
        <v>448</v>
      </c>
      <c r="E155" s="45" t="s">
        <v>109</v>
      </c>
      <c r="F155" s="44" t="s">
        <v>449</v>
      </c>
      <c r="G155" s="69">
        <v>6516226.8700000001</v>
      </c>
      <c r="H155" s="69">
        <v>0</v>
      </c>
      <c r="I155" s="69">
        <v>55800.639999999999</v>
      </c>
      <c r="J155" s="69">
        <v>0</v>
      </c>
      <c r="K155" s="70">
        <v>1505.13</v>
      </c>
      <c r="L155" s="70">
        <v>6573532.6399999997</v>
      </c>
      <c r="M155" s="70">
        <v>0</v>
      </c>
      <c r="N155" s="69">
        <v>1427304.22</v>
      </c>
      <c r="O155" s="69">
        <v>348562.1</v>
      </c>
      <c r="P155" s="71">
        <v>1958273.2</v>
      </c>
      <c r="Q155" s="69">
        <v>7596.52</v>
      </c>
      <c r="R155" s="69">
        <v>206328.06</v>
      </c>
      <c r="S155" s="69">
        <v>1746609.37</v>
      </c>
      <c r="T155" s="69">
        <v>254943.8</v>
      </c>
      <c r="U155" s="69">
        <v>0</v>
      </c>
      <c r="V155" s="69">
        <v>0</v>
      </c>
      <c r="W155" s="69">
        <v>84510.97</v>
      </c>
      <c r="X155" s="70">
        <v>653255.33000000007</v>
      </c>
      <c r="Y155" s="70">
        <v>6687383.5700000003</v>
      </c>
      <c r="Z155" s="60">
        <v>9.3342733783607509E-2</v>
      </c>
      <c r="AA155" s="70">
        <v>651740.05000000005</v>
      </c>
      <c r="AB155" s="70">
        <v>0</v>
      </c>
      <c r="AC155" s="70">
        <v>0</v>
      </c>
      <c r="AD155" s="70">
        <v>1515.28</v>
      </c>
      <c r="AE155" s="70">
        <v>275.72000000000003</v>
      </c>
      <c r="AF155" s="70">
        <f t="shared" si="57"/>
        <v>1791</v>
      </c>
      <c r="AG155" s="70">
        <v>158581.29</v>
      </c>
      <c r="AH155" s="69">
        <v>15191.46</v>
      </c>
      <c r="AI155" s="69">
        <v>0</v>
      </c>
      <c r="AJ155" s="70">
        <v>0</v>
      </c>
      <c r="AK155" s="69">
        <v>13998.84</v>
      </c>
      <c r="AL155" s="69">
        <v>41723.040000000001</v>
      </c>
      <c r="AM155" s="69">
        <v>34053.410000000003</v>
      </c>
      <c r="AN155" s="69">
        <v>9800</v>
      </c>
      <c r="AO155" s="69">
        <v>0</v>
      </c>
      <c r="AP155" s="69">
        <v>0</v>
      </c>
      <c r="AQ155" s="69">
        <v>13875.94</v>
      </c>
      <c r="AR155" s="69">
        <v>1600</v>
      </c>
      <c r="AS155" s="69">
        <v>0</v>
      </c>
      <c r="AT155" s="69">
        <v>1659.55</v>
      </c>
      <c r="AU155" s="69">
        <v>4628.3900000000003</v>
      </c>
      <c r="AV155" s="69">
        <v>15075.02</v>
      </c>
      <c r="AW155" s="69">
        <v>310186.94</v>
      </c>
      <c r="AX155" s="69">
        <v>0</v>
      </c>
      <c r="AY155" s="60">
        <f t="shared" si="58"/>
        <v>0</v>
      </c>
      <c r="AZ155" s="70">
        <v>0</v>
      </c>
      <c r="BA155" s="60">
        <v>0.10001801088303729</v>
      </c>
      <c r="BB155" s="69">
        <v>39493.21</v>
      </c>
      <c r="BC155" s="69">
        <v>568749.22</v>
      </c>
      <c r="BD155" s="70">
        <v>240158</v>
      </c>
      <c r="BE155" s="70">
        <v>0</v>
      </c>
      <c r="BF155" s="70">
        <v>275310.8</v>
      </c>
      <c r="BG155" s="70">
        <v>197764.065</v>
      </c>
      <c r="BH155" s="70">
        <v>0</v>
      </c>
      <c r="BI155" s="70">
        <v>0</v>
      </c>
      <c r="BJ155" s="70">
        <f t="shared" si="59"/>
        <v>0</v>
      </c>
      <c r="BK155" s="70">
        <v>0</v>
      </c>
      <c r="BL155" s="59">
        <v>385</v>
      </c>
      <c r="BM155" s="59">
        <v>59</v>
      </c>
      <c r="BN155" s="58">
        <v>0</v>
      </c>
      <c r="BO155" s="58">
        <v>0</v>
      </c>
      <c r="BP155" s="58">
        <v>-2</v>
      </c>
      <c r="BQ155" s="58">
        <v>-9</v>
      </c>
      <c r="BR155" s="58">
        <v>-14</v>
      </c>
      <c r="BS155" s="58">
        <v>-21</v>
      </c>
      <c r="BT155" s="58">
        <v>0</v>
      </c>
      <c r="BU155" s="58">
        <v>0</v>
      </c>
      <c r="BV155" s="58">
        <v>2</v>
      </c>
      <c r="BW155" s="58">
        <v>-95</v>
      </c>
      <c r="BX155" s="58">
        <v>-1</v>
      </c>
      <c r="BY155" s="58">
        <v>304</v>
      </c>
      <c r="BZ155" s="58">
        <v>2</v>
      </c>
      <c r="CA155" s="58">
        <v>1</v>
      </c>
      <c r="CB155" s="58">
        <v>63</v>
      </c>
      <c r="CC155" s="58">
        <v>4</v>
      </c>
      <c r="CD155" s="58">
        <v>15</v>
      </c>
      <c r="CE155" s="58">
        <v>9</v>
      </c>
      <c r="CF155" s="58">
        <v>5</v>
      </c>
    </row>
    <row r="156" spans="1:84" s="49" customFormat="1" ht="15.6" customHeight="1" x14ac:dyDescent="0.25">
      <c r="A156" s="42">
        <v>20</v>
      </c>
      <c r="B156" s="43" t="s">
        <v>551</v>
      </c>
      <c r="C156" s="56" t="s">
        <v>538</v>
      </c>
      <c r="D156" s="44" t="s">
        <v>460</v>
      </c>
      <c r="E156" s="45" t="s">
        <v>86</v>
      </c>
      <c r="F156" s="44" t="s">
        <v>461</v>
      </c>
      <c r="G156" s="69">
        <v>9331495.3200000003</v>
      </c>
      <c r="H156" s="69">
        <v>0</v>
      </c>
      <c r="I156" s="69">
        <v>257837.76</v>
      </c>
      <c r="J156" s="69">
        <v>34.17</v>
      </c>
      <c r="K156" s="70">
        <v>0</v>
      </c>
      <c r="L156" s="70">
        <v>9589367.25</v>
      </c>
      <c r="M156" s="70">
        <v>302.95999999999998</v>
      </c>
      <c r="N156" s="69">
        <v>313067.95</v>
      </c>
      <c r="O156" s="69">
        <v>920290.65</v>
      </c>
      <c r="P156" s="71">
        <v>2409904.27</v>
      </c>
      <c r="Q156" s="69">
        <v>15.64</v>
      </c>
      <c r="R156" s="69">
        <v>819243.44</v>
      </c>
      <c r="S156" s="69">
        <v>3012783.51</v>
      </c>
      <c r="T156" s="69">
        <v>833822.71999999997</v>
      </c>
      <c r="U156" s="69">
        <v>0</v>
      </c>
      <c r="V156" s="69">
        <v>0</v>
      </c>
      <c r="W156" s="69">
        <v>257871.93</v>
      </c>
      <c r="X156" s="70">
        <v>1010467.64</v>
      </c>
      <c r="Y156" s="70">
        <v>9577467.75</v>
      </c>
      <c r="Z156" s="60">
        <v>9.094672299530232E-2</v>
      </c>
      <c r="AA156" s="70">
        <v>932066.66</v>
      </c>
      <c r="AB156" s="70">
        <v>0</v>
      </c>
      <c r="AC156" s="70">
        <v>0</v>
      </c>
      <c r="AD156" s="70">
        <v>0</v>
      </c>
      <c r="AE156" s="70">
        <v>0</v>
      </c>
      <c r="AF156" s="70">
        <f t="shared" si="57"/>
        <v>0</v>
      </c>
      <c r="AG156" s="70">
        <v>207745.23</v>
      </c>
      <c r="AH156" s="69">
        <v>16351.08</v>
      </c>
      <c r="AI156" s="69">
        <v>49287.5</v>
      </c>
      <c r="AJ156" s="70">
        <v>0</v>
      </c>
      <c r="AK156" s="69">
        <v>47274.04</v>
      </c>
      <c r="AL156" s="69">
        <v>16568.75</v>
      </c>
      <c r="AM156" s="69">
        <v>42775.69</v>
      </c>
      <c r="AN156" s="69">
        <v>9800</v>
      </c>
      <c r="AO156" s="69">
        <v>1564.19</v>
      </c>
      <c r="AP156" s="69">
        <v>0</v>
      </c>
      <c r="AQ156" s="69">
        <v>15765.4</v>
      </c>
      <c r="AR156" s="69">
        <v>7641.22</v>
      </c>
      <c r="AS156" s="69">
        <v>510</v>
      </c>
      <c r="AT156" s="69">
        <v>0</v>
      </c>
      <c r="AU156" s="69">
        <v>8206.67</v>
      </c>
      <c r="AV156" s="69">
        <v>36598.879999999997</v>
      </c>
      <c r="AW156" s="69">
        <v>460088.65</v>
      </c>
      <c r="AX156" s="69">
        <v>0</v>
      </c>
      <c r="AY156" s="60">
        <f t="shared" si="58"/>
        <v>0</v>
      </c>
      <c r="AZ156" s="70">
        <v>0</v>
      </c>
      <c r="BA156" s="60">
        <v>9.9880712380765277E-2</v>
      </c>
      <c r="BB156" s="69">
        <v>186264.13</v>
      </c>
      <c r="BC156" s="69">
        <v>662404.79</v>
      </c>
      <c r="BD156" s="70">
        <v>237255</v>
      </c>
      <c r="BE156" s="70">
        <v>0</v>
      </c>
      <c r="BF156" s="70">
        <v>499846.39</v>
      </c>
      <c r="BG156" s="70">
        <v>384824.22749999998</v>
      </c>
      <c r="BH156" s="70">
        <v>0</v>
      </c>
      <c r="BI156" s="70">
        <v>0</v>
      </c>
      <c r="BJ156" s="70">
        <f t="shared" si="59"/>
        <v>0</v>
      </c>
      <c r="BK156" s="70">
        <v>0</v>
      </c>
      <c r="BL156" s="59">
        <v>893</v>
      </c>
      <c r="BM156" s="59">
        <v>141</v>
      </c>
      <c r="BN156" s="58">
        <v>0</v>
      </c>
      <c r="BO156" s="58">
        <v>0</v>
      </c>
      <c r="BP156" s="58">
        <v>-3</v>
      </c>
      <c r="BQ156" s="58">
        <v>-34</v>
      </c>
      <c r="BR156" s="58">
        <v>-33</v>
      </c>
      <c r="BS156" s="58">
        <v>-44</v>
      </c>
      <c r="BT156" s="58">
        <v>0</v>
      </c>
      <c r="BU156" s="58">
        <v>0</v>
      </c>
      <c r="BV156" s="58">
        <v>4</v>
      </c>
      <c r="BW156" s="58">
        <v>-115</v>
      </c>
      <c r="BX156" s="58">
        <v>0</v>
      </c>
      <c r="BY156" s="58">
        <v>809</v>
      </c>
      <c r="BZ156" s="58">
        <v>8</v>
      </c>
      <c r="CA156" s="58">
        <v>26</v>
      </c>
      <c r="CB156" s="58">
        <v>34</v>
      </c>
      <c r="CC156" s="58">
        <v>9</v>
      </c>
      <c r="CD156" s="58">
        <v>70</v>
      </c>
      <c r="CE156" s="58">
        <v>1</v>
      </c>
      <c r="CF156" s="58">
        <v>2</v>
      </c>
    </row>
    <row r="157" spans="1:84" s="49" customFormat="1" ht="15.6" customHeight="1" x14ac:dyDescent="0.25">
      <c r="A157" s="42">
        <v>20</v>
      </c>
      <c r="B157" s="43" t="s">
        <v>529</v>
      </c>
      <c r="C157" s="56" t="s">
        <v>153</v>
      </c>
      <c r="D157" s="44" t="s">
        <v>463</v>
      </c>
      <c r="E157" s="45" t="s">
        <v>86</v>
      </c>
      <c r="F157" s="44" t="s">
        <v>455</v>
      </c>
      <c r="G157" s="69">
        <v>18321489.199999999</v>
      </c>
      <c r="H157" s="69">
        <v>0</v>
      </c>
      <c r="I157" s="69">
        <v>375626.81</v>
      </c>
      <c r="J157" s="69">
        <v>0</v>
      </c>
      <c r="K157" s="70">
        <v>5745.17</v>
      </c>
      <c r="L157" s="70">
        <v>18702861.18</v>
      </c>
      <c r="M157" s="70">
        <v>0</v>
      </c>
      <c r="N157" s="69">
        <v>3252054.1</v>
      </c>
      <c r="O157" s="69">
        <v>775186.76</v>
      </c>
      <c r="P157" s="71">
        <v>5438480.3899999997</v>
      </c>
      <c r="Q157" s="69">
        <v>2141.2800000000002</v>
      </c>
      <c r="R157" s="69">
        <v>1391755.82</v>
      </c>
      <c r="S157" s="69">
        <v>5164860.71</v>
      </c>
      <c r="T157" s="69">
        <v>991672.51</v>
      </c>
      <c r="U157" s="69">
        <v>0</v>
      </c>
      <c r="V157" s="69">
        <v>0</v>
      </c>
      <c r="W157" s="69">
        <v>436452.98</v>
      </c>
      <c r="X157" s="70">
        <v>1467879.21</v>
      </c>
      <c r="Y157" s="70">
        <v>18920483.760000002</v>
      </c>
      <c r="Z157" s="60">
        <v>4.436117943949671E-2</v>
      </c>
      <c r="AA157" s="70">
        <v>1415781.32</v>
      </c>
      <c r="AB157" s="70">
        <v>0</v>
      </c>
      <c r="AC157" s="70">
        <v>0</v>
      </c>
      <c r="AD157" s="70">
        <v>5745.17</v>
      </c>
      <c r="AE157" s="70">
        <v>0</v>
      </c>
      <c r="AF157" s="70">
        <f t="shared" si="57"/>
        <v>5745.17</v>
      </c>
      <c r="AG157" s="70">
        <v>651471.86</v>
      </c>
      <c r="AH157" s="69">
        <v>52889.81</v>
      </c>
      <c r="AI157" s="69">
        <v>147972.75</v>
      </c>
      <c r="AJ157" s="70">
        <v>0</v>
      </c>
      <c r="AK157" s="69">
        <v>83550.429999999993</v>
      </c>
      <c r="AL157" s="69">
        <v>35480.5</v>
      </c>
      <c r="AM157" s="69">
        <v>47739.73</v>
      </c>
      <c r="AN157" s="69">
        <v>9800</v>
      </c>
      <c r="AO157" s="69">
        <v>0</v>
      </c>
      <c r="AP157" s="69">
        <v>0</v>
      </c>
      <c r="AQ157" s="69">
        <v>12352.03</v>
      </c>
      <c r="AR157" s="69">
        <v>1470</v>
      </c>
      <c r="AS157" s="69">
        <v>0</v>
      </c>
      <c r="AT157" s="69">
        <v>0</v>
      </c>
      <c r="AU157" s="69">
        <v>8445.5</v>
      </c>
      <c r="AV157" s="69">
        <v>100050.03</v>
      </c>
      <c r="AW157" s="69">
        <v>1151222.6399999999</v>
      </c>
      <c r="AX157" s="69">
        <v>0</v>
      </c>
      <c r="AY157" s="60">
        <f t="shared" si="58"/>
        <v>0</v>
      </c>
      <c r="AZ157" s="70">
        <v>0</v>
      </c>
      <c r="BA157" s="60">
        <v>7.727435824376111E-2</v>
      </c>
      <c r="BB157" s="69">
        <v>98625.46</v>
      </c>
      <c r="BC157" s="69">
        <v>714137.41</v>
      </c>
      <c r="BD157" s="70">
        <v>237255</v>
      </c>
      <c r="BE157" s="70">
        <v>0</v>
      </c>
      <c r="BF157" s="70">
        <v>980738.28999999899</v>
      </c>
      <c r="BG157" s="70">
        <v>692932.62999999896</v>
      </c>
      <c r="BH157" s="70">
        <v>0</v>
      </c>
      <c r="BI157" s="70">
        <v>0</v>
      </c>
      <c r="BJ157" s="70">
        <f t="shared" si="59"/>
        <v>0</v>
      </c>
      <c r="BK157" s="70">
        <v>0</v>
      </c>
      <c r="BL157" s="59">
        <v>2069</v>
      </c>
      <c r="BM157" s="59">
        <v>205</v>
      </c>
      <c r="BN157" s="58">
        <v>35</v>
      </c>
      <c r="BO157" s="58">
        <v>-99</v>
      </c>
      <c r="BP157" s="58">
        <v>-3</v>
      </c>
      <c r="BQ157" s="58">
        <v>-68</v>
      </c>
      <c r="BR157" s="58">
        <v>-24</v>
      </c>
      <c r="BS157" s="58">
        <v>-91</v>
      </c>
      <c r="BT157" s="58">
        <v>0</v>
      </c>
      <c r="BU157" s="58">
        <v>0</v>
      </c>
      <c r="BV157" s="58">
        <v>0</v>
      </c>
      <c r="BW157" s="58">
        <v>-412</v>
      </c>
      <c r="BX157" s="58">
        <v>0</v>
      </c>
      <c r="BY157" s="58">
        <v>1612</v>
      </c>
      <c r="BZ157" s="58">
        <v>0</v>
      </c>
      <c r="CA157" s="58">
        <v>4</v>
      </c>
      <c r="CB157" s="58">
        <v>106</v>
      </c>
      <c r="CC157" s="58">
        <v>28</v>
      </c>
      <c r="CD157" s="58">
        <v>277</v>
      </c>
      <c r="CE157" s="58">
        <v>3</v>
      </c>
      <c r="CF157" s="58">
        <v>8</v>
      </c>
    </row>
    <row r="158" spans="1:84" s="49" customFormat="1" ht="15.6" customHeight="1" x14ac:dyDescent="0.25">
      <c r="A158" s="42">
        <v>20</v>
      </c>
      <c r="B158" s="43" t="s">
        <v>450</v>
      </c>
      <c r="C158" s="56" t="s">
        <v>451</v>
      </c>
      <c r="D158" s="44" t="s">
        <v>452</v>
      </c>
      <c r="E158" s="45" t="s">
        <v>104</v>
      </c>
      <c r="F158" s="44" t="s">
        <v>449</v>
      </c>
      <c r="G158" s="69">
        <v>10800359.33</v>
      </c>
      <c r="H158" s="69">
        <v>-426</v>
      </c>
      <c r="I158" s="69">
        <v>55435.48</v>
      </c>
      <c r="J158" s="69">
        <v>0</v>
      </c>
      <c r="K158" s="70">
        <v>0</v>
      </c>
      <c r="L158" s="70">
        <v>10855368.810000001</v>
      </c>
      <c r="M158" s="70">
        <v>0</v>
      </c>
      <c r="N158" s="69">
        <v>2790303.35</v>
      </c>
      <c r="O158" s="69">
        <v>775050.36</v>
      </c>
      <c r="P158" s="71">
        <v>2682964.7200000002</v>
      </c>
      <c r="Q158" s="69">
        <v>0</v>
      </c>
      <c r="R158" s="69">
        <v>609974.34</v>
      </c>
      <c r="S158" s="69">
        <v>2745268.59</v>
      </c>
      <c r="T158" s="69">
        <v>373202.19</v>
      </c>
      <c r="U158" s="69">
        <v>0</v>
      </c>
      <c r="V158" s="69">
        <v>0</v>
      </c>
      <c r="W158" s="69">
        <v>220198.46</v>
      </c>
      <c r="X158" s="70">
        <v>817050.48</v>
      </c>
      <c r="Y158" s="70">
        <v>11014012.49</v>
      </c>
      <c r="Z158" s="60">
        <v>0.12630055837576176</v>
      </c>
      <c r="AA158" s="70">
        <v>817050.48</v>
      </c>
      <c r="AB158" s="70">
        <v>0</v>
      </c>
      <c r="AC158" s="70">
        <v>0</v>
      </c>
      <c r="AD158" s="70">
        <v>0</v>
      </c>
      <c r="AE158" s="70">
        <v>262.98</v>
      </c>
      <c r="AF158" s="70">
        <f t="shared" si="57"/>
        <v>262.98</v>
      </c>
      <c r="AG158" s="70">
        <v>263100.03999999998</v>
      </c>
      <c r="AH158" s="69">
        <v>20469.29</v>
      </c>
      <c r="AI158" s="69">
        <v>60935.19</v>
      </c>
      <c r="AJ158" s="70">
        <v>0</v>
      </c>
      <c r="AK158" s="69">
        <v>34761.96</v>
      </c>
      <c r="AL158" s="69">
        <v>16787.400000000001</v>
      </c>
      <c r="AM158" s="69">
        <v>23321.19</v>
      </c>
      <c r="AN158" s="69">
        <v>9800</v>
      </c>
      <c r="AO158" s="69">
        <v>0</v>
      </c>
      <c r="AP158" s="69">
        <v>0</v>
      </c>
      <c r="AQ158" s="69">
        <v>19234.84</v>
      </c>
      <c r="AR158" s="69">
        <v>3045</v>
      </c>
      <c r="AS158" s="69">
        <v>0</v>
      </c>
      <c r="AT158" s="69">
        <v>5846.45</v>
      </c>
      <c r="AU158" s="69">
        <v>17470.080000000002</v>
      </c>
      <c r="AV158" s="69">
        <v>34320.21</v>
      </c>
      <c r="AW158" s="69">
        <v>509091.65</v>
      </c>
      <c r="AX158" s="69">
        <v>157118.71</v>
      </c>
      <c r="AY158" s="60">
        <f t="shared" si="58"/>
        <v>0.30862558833954551</v>
      </c>
      <c r="AZ158" s="70">
        <v>0</v>
      </c>
      <c r="BA158" s="60">
        <v>7.5650305238501719E-2</v>
      </c>
      <c r="BB158" s="69">
        <v>183246.9</v>
      </c>
      <c r="BC158" s="69">
        <v>1180790.71</v>
      </c>
      <c r="BD158" s="70">
        <v>240158</v>
      </c>
      <c r="BE158" s="70">
        <v>0</v>
      </c>
      <c r="BF158" s="70">
        <v>476711.06599999999</v>
      </c>
      <c r="BG158" s="70">
        <v>349438.15350000001</v>
      </c>
      <c r="BH158" s="70">
        <v>0</v>
      </c>
      <c r="BI158" s="70">
        <v>0</v>
      </c>
      <c r="BJ158" s="70">
        <f t="shared" si="59"/>
        <v>0</v>
      </c>
      <c r="BK158" s="70">
        <v>0</v>
      </c>
      <c r="BL158" s="59">
        <v>631</v>
      </c>
      <c r="BM158" s="59">
        <v>95</v>
      </c>
      <c r="BN158" s="58">
        <v>1</v>
      </c>
      <c r="BO158" s="58">
        <v>0</v>
      </c>
      <c r="BP158" s="58">
        <v>-6</v>
      </c>
      <c r="BQ158" s="58">
        <v>-16</v>
      </c>
      <c r="BR158" s="58">
        <v>-34</v>
      </c>
      <c r="BS158" s="58">
        <v>-50</v>
      </c>
      <c r="BT158" s="58">
        <v>2</v>
      </c>
      <c r="BU158" s="58">
        <v>0</v>
      </c>
      <c r="BV158" s="58">
        <v>7</v>
      </c>
      <c r="BW158" s="58">
        <v>-97</v>
      </c>
      <c r="BX158" s="58">
        <v>0</v>
      </c>
      <c r="BY158" s="58">
        <v>533</v>
      </c>
      <c r="BZ158" s="58">
        <v>1</v>
      </c>
      <c r="CA158" s="58">
        <v>0</v>
      </c>
      <c r="CB158" s="58">
        <v>58</v>
      </c>
      <c r="CC158" s="58">
        <v>11</v>
      </c>
      <c r="CD158" s="58">
        <v>26</v>
      </c>
      <c r="CE158" s="58">
        <v>0</v>
      </c>
      <c r="CF158" s="58">
        <v>1</v>
      </c>
    </row>
    <row r="159" spans="1:84" s="49" customFormat="1" ht="15.6" customHeight="1" x14ac:dyDescent="0.25">
      <c r="A159" s="42">
        <v>20</v>
      </c>
      <c r="B159" s="43" t="s">
        <v>453</v>
      </c>
      <c r="C159" s="56" t="s">
        <v>144</v>
      </c>
      <c r="D159" s="44" t="s">
        <v>454</v>
      </c>
      <c r="E159" s="45" t="s">
        <v>86</v>
      </c>
      <c r="F159" s="44" t="s">
        <v>455</v>
      </c>
      <c r="G159" s="69">
        <v>33430324.760000002</v>
      </c>
      <c r="H159" s="69">
        <v>0</v>
      </c>
      <c r="I159" s="69">
        <v>718093.56</v>
      </c>
      <c r="J159" s="69">
        <v>0</v>
      </c>
      <c r="K159" s="70">
        <v>0</v>
      </c>
      <c r="L159" s="70">
        <v>34148418.32</v>
      </c>
      <c r="M159" s="70">
        <v>0</v>
      </c>
      <c r="N159" s="69">
        <v>7436588.3300000001</v>
      </c>
      <c r="O159" s="69">
        <v>1351057.14</v>
      </c>
      <c r="P159" s="71">
        <v>10764676.25</v>
      </c>
      <c r="Q159" s="69">
        <v>0</v>
      </c>
      <c r="R159" s="69">
        <v>2803249.77</v>
      </c>
      <c r="S159" s="69">
        <v>5144231.5199999996</v>
      </c>
      <c r="T159" s="69">
        <v>3366686.95</v>
      </c>
      <c r="U159" s="69">
        <v>0</v>
      </c>
      <c r="V159" s="69">
        <v>0</v>
      </c>
      <c r="W159" s="69">
        <v>802660.49</v>
      </c>
      <c r="X159" s="70">
        <v>2429642.9700000002</v>
      </c>
      <c r="Y159" s="70">
        <v>34098793.420000002</v>
      </c>
      <c r="Z159" s="60">
        <v>2.1415374368621658E-2</v>
      </c>
      <c r="AA159" s="70">
        <v>2290176.81</v>
      </c>
      <c r="AB159" s="70">
        <v>0</v>
      </c>
      <c r="AC159" s="70">
        <v>0</v>
      </c>
      <c r="AD159" s="70">
        <v>0</v>
      </c>
      <c r="AE159" s="70">
        <v>0</v>
      </c>
      <c r="AF159" s="70">
        <f t="shared" si="57"/>
        <v>0</v>
      </c>
      <c r="AG159" s="70">
        <v>1185788.58</v>
      </c>
      <c r="AH159" s="69">
        <v>90686.18</v>
      </c>
      <c r="AI159" s="69">
        <v>266646.02</v>
      </c>
      <c r="AJ159" s="70">
        <v>0</v>
      </c>
      <c r="AK159" s="69">
        <v>80446.5</v>
      </c>
      <c r="AL159" s="69">
        <v>10520</v>
      </c>
      <c r="AM159" s="69">
        <v>95206.83</v>
      </c>
      <c r="AN159" s="69">
        <v>9800</v>
      </c>
      <c r="AO159" s="69">
        <v>7250.71</v>
      </c>
      <c r="AP159" s="69">
        <v>0</v>
      </c>
      <c r="AQ159" s="69">
        <v>40457.279999999999</v>
      </c>
      <c r="AR159" s="69">
        <v>8580.41</v>
      </c>
      <c r="AS159" s="69">
        <v>0</v>
      </c>
      <c r="AT159" s="69">
        <v>23999.14</v>
      </c>
      <c r="AU159" s="69">
        <v>60051.86</v>
      </c>
      <c r="AV159" s="69">
        <v>32587.71</v>
      </c>
      <c r="AW159" s="69">
        <v>1912021.22</v>
      </c>
      <c r="AX159" s="69">
        <v>0</v>
      </c>
      <c r="AY159" s="60">
        <f t="shared" si="58"/>
        <v>0</v>
      </c>
      <c r="AZ159" s="70">
        <v>0</v>
      </c>
      <c r="BA159" s="60">
        <v>6.8505969548349671E-2</v>
      </c>
      <c r="BB159" s="69">
        <v>208637.85</v>
      </c>
      <c r="BC159" s="69">
        <v>507285.07</v>
      </c>
      <c r="BD159" s="70">
        <v>240158</v>
      </c>
      <c r="BE159" s="70">
        <v>0</v>
      </c>
      <c r="BF159" s="70">
        <v>849215.01000000106</v>
      </c>
      <c r="BG159" s="70">
        <v>371209.70500000101</v>
      </c>
      <c r="BH159" s="70">
        <v>0</v>
      </c>
      <c r="BI159" s="70">
        <v>0</v>
      </c>
      <c r="BJ159" s="70">
        <f t="shared" si="59"/>
        <v>0</v>
      </c>
      <c r="BK159" s="70">
        <v>0</v>
      </c>
      <c r="BL159" s="59">
        <v>4565</v>
      </c>
      <c r="BM159" s="59">
        <v>684</v>
      </c>
      <c r="BN159" s="58">
        <v>0</v>
      </c>
      <c r="BO159" s="58">
        <v>0</v>
      </c>
      <c r="BP159" s="58">
        <v>-4</v>
      </c>
      <c r="BQ159" s="58">
        <v>-58</v>
      </c>
      <c r="BR159" s="58">
        <v>-33</v>
      </c>
      <c r="BS159" s="58">
        <v>-298</v>
      </c>
      <c r="BT159" s="58">
        <v>0</v>
      </c>
      <c r="BU159" s="58">
        <v>0</v>
      </c>
      <c r="BV159" s="58">
        <v>97</v>
      </c>
      <c r="BW159" s="58">
        <v>-744</v>
      </c>
      <c r="BX159" s="58">
        <v>-12</v>
      </c>
      <c r="BY159" s="58">
        <v>4197</v>
      </c>
      <c r="BZ159" s="58">
        <v>38</v>
      </c>
      <c r="CA159" s="58">
        <v>329</v>
      </c>
      <c r="CB159" s="58">
        <v>77</v>
      </c>
      <c r="CC159" s="58">
        <v>29</v>
      </c>
      <c r="CD159" s="58">
        <v>264</v>
      </c>
      <c r="CE159" s="58">
        <v>367</v>
      </c>
      <c r="CF159" s="58">
        <v>7</v>
      </c>
    </row>
    <row r="160" spans="1:84" s="49" customFormat="1" ht="15.6" customHeight="1" x14ac:dyDescent="0.25">
      <c r="A160" s="42">
        <v>20</v>
      </c>
      <c r="B160" s="43" t="s">
        <v>456</v>
      </c>
      <c r="C160" s="56" t="s">
        <v>122</v>
      </c>
      <c r="D160" s="44" t="s">
        <v>457</v>
      </c>
      <c r="E160" s="45" t="s">
        <v>86</v>
      </c>
      <c r="F160" s="44" t="s">
        <v>455</v>
      </c>
      <c r="G160" s="69">
        <v>14579821.109999999</v>
      </c>
      <c r="H160" s="69">
        <v>0</v>
      </c>
      <c r="I160" s="69">
        <v>290350.12</v>
      </c>
      <c r="J160" s="69">
        <v>0</v>
      </c>
      <c r="K160" s="70">
        <v>0</v>
      </c>
      <c r="L160" s="70">
        <v>14870171.23</v>
      </c>
      <c r="M160" s="70">
        <v>0</v>
      </c>
      <c r="N160" s="69">
        <v>2775395.79</v>
      </c>
      <c r="O160" s="69">
        <v>404269.32</v>
      </c>
      <c r="P160" s="71">
        <v>4449369.9000000004</v>
      </c>
      <c r="Q160" s="69">
        <v>9600</v>
      </c>
      <c r="R160" s="69">
        <v>1220807.17</v>
      </c>
      <c r="S160" s="69">
        <v>2355388.13</v>
      </c>
      <c r="T160" s="69">
        <v>2034237.36</v>
      </c>
      <c r="U160" s="69">
        <v>0</v>
      </c>
      <c r="V160" s="69">
        <v>0</v>
      </c>
      <c r="W160" s="69">
        <v>321192</v>
      </c>
      <c r="X160" s="70">
        <v>1597254.63</v>
      </c>
      <c r="Y160" s="70">
        <v>15167514.300000001</v>
      </c>
      <c r="Z160" s="60">
        <v>9.2217985999692428E-2</v>
      </c>
      <c r="AA160" s="70">
        <v>1457983.2</v>
      </c>
      <c r="AB160" s="70">
        <v>0</v>
      </c>
      <c r="AC160" s="70">
        <v>0</v>
      </c>
      <c r="AD160" s="70">
        <v>0</v>
      </c>
      <c r="AE160" s="70">
        <v>0</v>
      </c>
      <c r="AF160" s="70">
        <f t="shared" si="57"/>
        <v>0</v>
      </c>
      <c r="AG160" s="70">
        <v>899179.13</v>
      </c>
      <c r="AH160" s="69">
        <v>66779.02</v>
      </c>
      <c r="AI160" s="69">
        <v>192431.87</v>
      </c>
      <c r="AJ160" s="70">
        <v>0</v>
      </c>
      <c r="AK160" s="69">
        <v>45634.15</v>
      </c>
      <c r="AL160" s="69">
        <v>7351.83</v>
      </c>
      <c r="AM160" s="69">
        <v>63455.98</v>
      </c>
      <c r="AN160" s="69">
        <v>9800</v>
      </c>
      <c r="AO160" s="69">
        <v>0</v>
      </c>
      <c r="AP160" s="69">
        <v>0</v>
      </c>
      <c r="AQ160" s="69">
        <v>43463.96</v>
      </c>
      <c r="AR160" s="69">
        <v>1870</v>
      </c>
      <c r="AS160" s="69">
        <v>0</v>
      </c>
      <c r="AT160" s="69">
        <v>1028</v>
      </c>
      <c r="AU160" s="69">
        <v>13118.53</v>
      </c>
      <c r="AV160" s="69">
        <v>54411.11</v>
      </c>
      <c r="AW160" s="69">
        <v>1398523.58</v>
      </c>
      <c r="AX160" s="69">
        <v>0</v>
      </c>
      <c r="AY160" s="60">
        <f t="shared" si="58"/>
        <v>0</v>
      </c>
      <c r="AZ160" s="70">
        <v>0</v>
      </c>
      <c r="BA160" s="60">
        <v>0.10000007469227447</v>
      </c>
      <c r="BB160" s="69">
        <v>78164.53</v>
      </c>
      <c r="BC160" s="69">
        <v>1266357.21</v>
      </c>
      <c r="BD160" s="70">
        <v>240158</v>
      </c>
      <c r="BE160" s="70">
        <v>0</v>
      </c>
      <c r="BF160" s="70">
        <v>215438.01</v>
      </c>
      <c r="BG160" s="70">
        <v>0</v>
      </c>
      <c r="BH160" s="70">
        <v>0</v>
      </c>
      <c r="BI160" s="70">
        <v>0</v>
      </c>
      <c r="BJ160" s="70">
        <f t="shared" si="59"/>
        <v>0</v>
      </c>
      <c r="BK160" s="70">
        <v>0</v>
      </c>
      <c r="BL160" s="59">
        <v>2976</v>
      </c>
      <c r="BM160" s="59">
        <v>508</v>
      </c>
      <c r="BN160" s="58">
        <v>0</v>
      </c>
      <c r="BO160" s="58">
        <v>0</v>
      </c>
      <c r="BP160" s="58">
        <v>-2</v>
      </c>
      <c r="BQ160" s="58">
        <v>-39</v>
      </c>
      <c r="BR160" s="58">
        <v>-33</v>
      </c>
      <c r="BS160" s="58">
        <v>-158</v>
      </c>
      <c r="BT160" s="58">
        <v>0</v>
      </c>
      <c r="BU160" s="58">
        <v>0</v>
      </c>
      <c r="BV160" s="58">
        <v>0</v>
      </c>
      <c r="BW160" s="58">
        <v>-674</v>
      </c>
      <c r="BX160" s="58">
        <v>-4</v>
      </c>
      <c r="BY160" s="58">
        <v>2574</v>
      </c>
      <c r="BZ160" s="58">
        <v>6</v>
      </c>
      <c r="CA160" s="58">
        <v>34</v>
      </c>
      <c r="CB160" s="58">
        <v>44</v>
      </c>
      <c r="CC160" s="58">
        <v>17</v>
      </c>
      <c r="CD160" s="58">
        <v>257</v>
      </c>
      <c r="CE160" s="58">
        <v>353</v>
      </c>
      <c r="CF160" s="58">
        <v>3</v>
      </c>
    </row>
    <row r="161" spans="1:84" s="49" customFormat="1" ht="15.6" customHeight="1" x14ac:dyDescent="0.25">
      <c r="A161" s="42">
        <v>20</v>
      </c>
      <c r="B161" s="43" t="s">
        <v>458</v>
      </c>
      <c r="C161" s="56" t="s">
        <v>89</v>
      </c>
      <c r="D161" s="44" t="s">
        <v>459</v>
      </c>
      <c r="E161" s="45" t="s">
        <v>115</v>
      </c>
      <c r="F161" s="44" t="s">
        <v>449</v>
      </c>
      <c r="G161" s="69">
        <v>38025319.780000001</v>
      </c>
      <c r="H161" s="69">
        <v>0</v>
      </c>
      <c r="I161" s="69">
        <v>484261.92</v>
      </c>
      <c r="J161" s="69">
        <v>0</v>
      </c>
      <c r="K161" s="70">
        <v>0</v>
      </c>
      <c r="L161" s="70">
        <v>38509581.700000003</v>
      </c>
      <c r="M161" s="70">
        <v>0</v>
      </c>
      <c r="N161" s="69">
        <v>11394453.35</v>
      </c>
      <c r="O161" s="69">
        <v>2613536.9700000002</v>
      </c>
      <c r="P161" s="71">
        <v>10556725.789999999</v>
      </c>
      <c r="Q161" s="69">
        <v>1459.89</v>
      </c>
      <c r="R161" s="69">
        <v>2057874.96</v>
      </c>
      <c r="S161" s="69">
        <v>8170506.4800000004</v>
      </c>
      <c r="T161" s="69">
        <v>1820101.2</v>
      </c>
      <c r="U161" s="69">
        <v>0</v>
      </c>
      <c r="V161" s="69">
        <v>0</v>
      </c>
      <c r="W161" s="69">
        <v>719463.67</v>
      </c>
      <c r="X161" s="70">
        <v>2091922.81</v>
      </c>
      <c r="Y161" s="70">
        <v>39426045.119999997</v>
      </c>
      <c r="Z161" s="60">
        <v>7.6266813974970066E-2</v>
      </c>
      <c r="AA161" s="70">
        <v>2091687.81</v>
      </c>
      <c r="AB161" s="70">
        <v>0</v>
      </c>
      <c r="AC161" s="70">
        <v>0</v>
      </c>
      <c r="AD161" s="70">
        <v>0</v>
      </c>
      <c r="AE161" s="70">
        <v>159.22999999999999</v>
      </c>
      <c r="AF161" s="70">
        <f t="shared" si="57"/>
        <v>159.22999999999999</v>
      </c>
      <c r="AG161" s="70">
        <v>1138369.31</v>
      </c>
      <c r="AH161" s="69">
        <v>83794.210000000006</v>
      </c>
      <c r="AI161" s="69">
        <v>261090.01</v>
      </c>
      <c r="AJ161" s="70">
        <v>0</v>
      </c>
      <c r="AK161" s="69">
        <v>110248.96000000001</v>
      </c>
      <c r="AL161" s="69">
        <v>5889.65</v>
      </c>
      <c r="AM161" s="69">
        <v>85565.29</v>
      </c>
      <c r="AN161" s="69">
        <v>9800</v>
      </c>
      <c r="AO161" s="69">
        <v>0</v>
      </c>
      <c r="AP161" s="69">
        <v>0</v>
      </c>
      <c r="AQ161" s="69">
        <v>51267.85</v>
      </c>
      <c r="AR161" s="69">
        <v>6765</v>
      </c>
      <c r="AS161" s="69">
        <v>0</v>
      </c>
      <c r="AT161" s="69">
        <v>6247.76</v>
      </c>
      <c r="AU161" s="69">
        <v>36084.07</v>
      </c>
      <c r="AV161" s="69">
        <v>42410.55</v>
      </c>
      <c r="AW161" s="69">
        <v>1837532.66</v>
      </c>
      <c r="AX161" s="69">
        <v>0</v>
      </c>
      <c r="AY161" s="60">
        <f t="shared" si="58"/>
        <v>0</v>
      </c>
      <c r="AZ161" s="70">
        <v>0</v>
      </c>
      <c r="BA161" s="60">
        <v>5.5007763829514333E-2</v>
      </c>
      <c r="BB161" s="69">
        <v>126666.49</v>
      </c>
      <c r="BC161" s="69">
        <v>2773403.5</v>
      </c>
      <c r="BD161" s="70">
        <v>240158</v>
      </c>
      <c r="BE161" s="70">
        <v>0</v>
      </c>
      <c r="BF161" s="70">
        <v>399036.96</v>
      </c>
      <c r="BG161" s="70">
        <v>0</v>
      </c>
      <c r="BH161" s="70">
        <v>0</v>
      </c>
      <c r="BI161" s="70">
        <v>0</v>
      </c>
      <c r="BJ161" s="70">
        <f t="shared" si="59"/>
        <v>0</v>
      </c>
      <c r="BK161" s="70">
        <v>0</v>
      </c>
      <c r="BL161" s="59">
        <v>3742</v>
      </c>
      <c r="BM161" s="59">
        <v>479</v>
      </c>
      <c r="BN161" s="58">
        <v>11</v>
      </c>
      <c r="BO161" s="58">
        <v>-16</v>
      </c>
      <c r="BP161" s="58">
        <v>-21</v>
      </c>
      <c r="BQ161" s="58">
        <v>-99</v>
      </c>
      <c r="BR161" s="58">
        <v>-77</v>
      </c>
      <c r="BS161" s="58">
        <v>-219</v>
      </c>
      <c r="BT161" s="58">
        <v>0</v>
      </c>
      <c r="BU161" s="58">
        <v>0</v>
      </c>
      <c r="BV161" s="58">
        <v>15</v>
      </c>
      <c r="BW161" s="58">
        <v>-498</v>
      </c>
      <c r="BX161" s="58">
        <v>-2</v>
      </c>
      <c r="BY161" s="58">
        <v>3315</v>
      </c>
      <c r="BZ161" s="58">
        <v>11</v>
      </c>
      <c r="CA161" s="58">
        <v>9</v>
      </c>
      <c r="CB161" s="58">
        <v>187</v>
      </c>
      <c r="CC161" s="58">
        <v>40</v>
      </c>
      <c r="CD161" s="58">
        <v>244</v>
      </c>
      <c r="CE161" s="58">
        <v>31</v>
      </c>
      <c r="CF161" s="58">
        <v>6</v>
      </c>
    </row>
    <row r="162" spans="1:84" s="49" customFormat="1" ht="15.6" customHeight="1" x14ac:dyDescent="0.25">
      <c r="A162" s="41">
        <v>21</v>
      </c>
      <c r="B162" s="41" t="s">
        <v>464</v>
      </c>
      <c r="C162" s="56" t="s">
        <v>465</v>
      </c>
      <c r="D162" s="41" t="s">
        <v>466</v>
      </c>
      <c r="E162" s="41" t="s">
        <v>86</v>
      </c>
      <c r="F162" s="41" t="s">
        <v>467</v>
      </c>
      <c r="G162" s="69">
        <v>35663467.780000001</v>
      </c>
      <c r="H162" s="69">
        <v>0</v>
      </c>
      <c r="I162" s="69">
        <v>550438.24</v>
      </c>
      <c r="J162" s="69">
        <v>0</v>
      </c>
      <c r="K162" s="70">
        <v>0</v>
      </c>
      <c r="L162" s="70">
        <v>36213906.020000003</v>
      </c>
      <c r="M162" s="70">
        <v>0</v>
      </c>
      <c r="N162" s="69">
        <v>0</v>
      </c>
      <c r="O162" s="69">
        <v>934216.82</v>
      </c>
      <c r="P162" s="71">
        <v>11497751.789999999</v>
      </c>
      <c r="Q162" s="69">
        <v>369679</v>
      </c>
      <c r="R162" s="69">
        <v>2063431.98</v>
      </c>
      <c r="S162" s="69">
        <v>12093462.619999999</v>
      </c>
      <c r="T162" s="69">
        <v>6231758.6200000001</v>
      </c>
      <c r="U162" s="69">
        <v>0</v>
      </c>
      <c r="V162" s="69">
        <v>0</v>
      </c>
      <c r="W162" s="69">
        <v>1419945.96</v>
      </c>
      <c r="X162" s="70">
        <v>3388435.21</v>
      </c>
      <c r="Y162" s="70">
        <v>37998682</v>
      </c>
      <c r="Z162" s="60">
        <v>0.11932554109016034</v>
      </c>
      <c r="AA162" s="70">
        <v>3385870.21</v>
      </c>
      <c r="AB162" s="70">
        <v>0</v>
      </c>
      <c r="AC162" s="70">
        <v>0</v>
      </c>
      <c r="AD162" s="70">
        <v>0</v>
      </c>
      <c r="AE162" s="70">
        <v>0</v>
      </c>
      <c r="AF162" s="70">
        <f t="shared" si="57"/>
        <v>0</v>
      </c>
      <c r="AG162" s="70">
        <v>1448638.76</v>
      </c>
      <c r="AH162" s="69">
        <v>117216.55</v>
      </c>
      <c r="AI162" s="69">
        <v>215194.53</v>
      </c>
      <c r="AJ162" s="70">
        <v>0</v>
      </c>
      <c r="AK162" s="69">
        <v>202134.8</v>
      </c>
      <c r="AL162" s="69">
        <v>25078.880000000001</v>
      </c>
      <c r="AM162" s="69">
        <v>258168.33</v>
      </c>
      <c r="AN162" s="69">
        <v>10200</v>
      </c>
      <c r="AO162" s="69">
        <v>13631.73</v>
      </c>
      <c r="AP162" s="69">
        <v>36774.33</v>
      </c>
      <c r="AQ162" s="69">
        <v>80516.62</v>
      </c>
      <c r="AR162" s="69">
        <v>2061</v>
      </c>
      <c r="AS162" s="69">
        <v>0</v>
      </c>
      <c r="AT162" s="69">
        <v>59218.38</v>
      </c>
      <c r="AU162" s="69">
        <v>67168.22</v>
      </c>
      <c r="AV162" s="69">
        <v>204368.52</v>
      </c>
      <c r="AW162" s="69">
        <v>2740370.65</v>
      </c>
      <c r="AX162" s="69">
        <v>0</v>
      </c>
      <c r="AY162" s="60">
        <f t="shared" si="58"/>
        <v>0</v>
      </c>
      <c r="AZ162" s="70">
        <v>0</v>
      </c>
      <c r="BA162" s="60">
        <v>9.4939455436209408E-2</v>
      </c>
      <c r="BB162" s="69">
        <v>891277.7</v>
      </c>
      <c r="BC162" s="69">
        <v>3364284.89</v>
      </c>
      <c r="BD162" s="70">
        <v>240158</v>
      </c>
      <c r="BE162" s="70">
        <v>0</v>
      </c>
      <c r="BF162" s="70">
        <v>1727109.33</v>
      </c>
      <c r="BG162" s="70">
        <v>1042016.6675</v>
      </c>
      <c r="BH162" s="70">
        <v>0</v>
      </c>
      <c r="BI162" s="70">
        <v>0</v>
      </c>
      <c r="BJ162" s="70">
        <f t="shared" si="59"/>
        <v>0</v>
      </c>
      <c r="BK162" s="70">
        <v>0</v>
      </c>
      <c r="BL162" s="59">
        <v>7748</v>
      </c>
      <c r="BM162" s="59">
        <v>1206</v>
      </c>
      <c r="BN162" s="58">
        <v>0</v>
      </c>
      <c r="BO162" s="58">
        <v>-3</v>
      </c>
      <c r="BP162" s="58">
        <v>-31</v>
      </c>
      <c r="BQ162" s="58">
        <v>-75</v>
      </c>
      <c r="BR162" s="58">
        <v>-161</v>
      </c>
      <c r="BS162" s="58">
        <v>-352</v>
      </c>
      <c r="BT162" s="58">
        <v>19</v>
      </c>
      <c r="BU162" s="58">
        <v>0</v>
      </c>
      <c r="BV162" s="58">
        <v>1</v>
      </c>
      <c r="BW162" s="58">
        <v>-1355</v>
      </c>
      <c r="BX162" s="58">
        <v>-17</v>
      </c>
      <c r="BY162" s="58">
        <v>6980</v>
      </c>
      <c r="BZ162" s="58">
        <v>13</v>
      </c>
      <c r="CA162" s="58">
        <v>16</v>
      </c>
      <c r="CB162" s="58">
        <v>225</v>
      </c>
      <c r="CC162" s="58">
        <v>186</v>
      </c>
      <c r="CD162" s="58">
        <v>909</v>
      </c>
      <c r="CE162" s="58">
        <v>3</v>
      </c>
      <c r="CF162" s="58">
        <v>32</v>
      </c>
    </row>
    <row r="163" spans="1:84" s="49" customFormat="1" ht="15.6" customHeight="1" x14ac:dyDescent="0.25">
      <c r="A163" s="41">
        <v>21</v>
      </c>
      <c r="B163" s="41" t="s">
        <v>542</v>
      </c>
      <c r="C163" s="56" t="s">
        <v>543</v>
      </c>
      <c r="D163" s="41" t="s">
        <v>470</v>
      </c>
      <c r="E163" s="41" t="s">
        <v>104</v>
      </c>
      <c r="F163" s="41" t="s">
        <v>471</v>
      </c>
      <c r="G163" s="69">
        <v>63102390.729999997</v>
      </c>
      <c r="H163" s="69">
        <v>0</v>
      </c>
      <c r="I163" s="69">
        <v>2005932.58</v>
      </c>
      <c r="J163" s="69">
        <v>0</v>
      </c>
      <c r="K163" s="70">
        <v>0</v>
      </c>
      <c r="L163" s="70">
        <v>65108323.310000002</v>
      </c>
      <c r="M163" s="70">
        <v>0</v>
      </c>
      <c r="N163" s="69">
        <v>0</v>
      </c>
      <c r="O163" s="69">
        <v>5775156.9000000004</v>
      </c>
      <c r="P163" s="71">
        <v>25697185.140000001</v>
      </c>
      <c r="Q163" s="69">
        <v>0</v>
      </c>
      <c r="R163" s="69">
        <v>3629432.05</v>
      </c>
      <c r="S163" s="69">
        <v>18274002.620000001</v>
      </c>
      <c r="T163" s="69">
        <v>6988357.1399999997</v>
      </c>
      <c r="U163" s="69">
        <v>0</v>
      </c>
      <c r="V163" s="69">
        <v>0</v>
      </c>
      <c r="W163" s="69">
        <v>2314913.9300000002</v>
      </c>
      <c r="X163" s="70">
        <v>4115259.88</v>
      </c>
      <c r="Y163" s="70">
        <v>66794307.659999996</v>
      </c>
      <c r="Z163" s="60">
        <v>0.10494054240090453</v>
      </c>
      <c r="AA163" s="70">
        <v>4102187.03</v>
      </c>
      <c r="AB163" s="70">
        <v>0</v>
      </c>
      <c r="AC163" s="70">
        <v>0</v>
      </c>
      <c r="AD163" s="70">
        <v>0</v>
      </c>
      <c r="AE163" s="70">
        <v>0</v>
      </c>
      <c r="AF163" s="70">
        <f t="shared" si="57"/>
        <v>0</v>
      </c>
      <c r="AG163" s="70">
        <v>1981531.42</v>
      </c>
      <c r="AH163" s="69">
        <v>156095.71</v>
      </c>
      <c r="AI163" s="69">
        <v>524783.42000000004</v>
      </c>
      <c r="AJ163" s="70">
        <v>0</v>
      </c>
      <c r="AK163" s="69">
        <v>311545.96999999997</v>
      </c>
      <c r="AL163" s="69">
        <v>12200.62</v>
      </c>
      <c r="AM163" s="69">
        <v>64142.080000000002</v>
      </c>
      <c r="AN163" s="69">
        <v>11515</v>
      </c>
      <c r="AO163" s="69">
        <v>5698</v>
      </c>
      <c r="AP163" s="69">
        <v>0</v>
      </c>
      <c r="AQ163" s="69">
        <v>92926.98</v>
      </c>
      <c r="AR163" s="69">
        <v>8003</v>
      </c>
      <c r="AS163" s="69">
        <v>0</v>
      </c>
      <c r="AT163" s="69">
        <v>23148.87</v>
      </c>
      <c r="AU163" s="69">
        <v>39797.71</v>
      </c>
      <c r="AV163" s="69">
        <v>144110.1</v>
      </c>
      <c r="AW163" s="69">
        <v>3375498.88</v>
      </c>
      <c r="AX163" s="69">
        <v>0</v>
      </c>
      <c r="AY163" s="60">
        <f t="shared" si="58"/>
        <v>0</v>
      </c>
      <c r="AZ163" s="70">
        <v>0</v>
      </c>
      <c r="BA163" s="60">
        <v>6.5008424919307334E-2</v>
      </c>
      <c r="BB163" s="69">
        <v>1043126.82</v>
      </c>
      <c r="BC163" s="69">
        <v>5578872.29</v>
      </c>
      <c r="BD163" s="70">
        <v>237255</v>
      </c>
      <c r="BE163" s="70">
        <v>0</v>
      </c>
      <c r="BF163" s="70">
        <v>2447214.86</v>
      </c>
      <c r="BG163" s="70">
        <v>1603340.14</v>
      </c>
      <c r="BH163" s="70">
        <v>0</v>
      </c>
      <c r="BI163" s="70">
        <v>0</v>
      </c>
      <c r="BJ163" s="70">
        <f t="shared" si="59"/>
        <v>0</v>
      </c>
      <c r="BK163" s="70">
        <v>0</v>
      </c>
      <c r="BL163" s="59">
        <v>7741</v>
      </c>
      <c r="BM163" s="59">
        <v>1909</v>
      </c>
      <c r="BN163" s="58">
        <v>58</v>
      </c>
      <c r="BO163" s="58">
        <v>0</v>
      </c>
      <c r="BP163" s="58">
        <v>-57</v>
      </c>
      <c r="BQ163" s="58">
        <v>-139</v>
      </c>
      <c r="BR163" s="58">
        <v>-832</v>
      </c>
      <c r="BS163" s="58">
        <v>-874</v>
      </c>
      <c r="BT163" s="58">
        <v>0</v>
      </c>
      <c r="BU163" s="58">
        <v>-1</v>
      </c>
      <c r="BV163" s="58">
        <v>0</v>
      </c>
      <c r="BW163" s="58">
        <v>-1143</v>
      </c>
      <c r="BX163" s="58">
        <v>0</v>
      </c>
      <c r="BY163" s="58">
        <v>6662</v>
      </c>
      <c r="BZ163" s="58">
        <v>12</v>
      </c>
      <c r="CA163" s="58">
        <v>5</v>
      </c>
      <c r="CB163" s="58">
        <v>265</v>
      </c>
      <c r="CC163" s="58">
        <v>64</v>
      </c>
      <c r="CD163" s="58">
        <v>288</v>
      </c>
      <c r="CE163" s="58">
        <v>508</v>
      </c>
      <c r="CF163" s="58">
        <v>18</v>
      </c>
    </row>
    <row r="164" spans="1:84" s="49" customFormat="1" ht="15.6" customHeight="1" x14ac:dyDescent="0.25">
      <c r="A164" s="41">
        <v>21</v>
      </c>
      <c r="B164" s="41" t="s">
        <v>569</v>
      </c>
      <c r="C164" s="56" t="s">
        <v>570</v>
      </c>
      <c r="D164" s="41" t="s">
        <v>282</v>
      </c>
      <c r="E164" s="41" t="s">
        <v>135</v>
      </c>
      <c r="F164" s="41" t="s">
        <v>471</v>
      </c>
      <c r="G164" s="69">
        <v>49320894.509999998</v>
      </c>
      <c r="H164" s="69">
        <v>0</v>
      </c>
      <c r="I164" s="69">
        <v>1953243.5300000003</v>
      </c>
      <c r="J164" s="69">
        <v>0</v>
      </c>
      <c r="K164" s="70">
        <v>0</v>
      </c>
      <c r="L164" s="70">
        <v>51274138.039999999</v>
      </c>
      <c r="M164" s="70">
        <v>0</v>
      </c>
      <c r="N164" s="69">
        <v>5386809.8600000003</v>
      </c>
      <c r="O164" s="69">
        <v>2038155.33</v>
      </c>
      <c r="P164" s="71">
        <v>24813972.920000002</v>
      </c>
      <c r="Q164" s="69">
        <v>0</v>
      </c>
      <c r="R164" s="69">
        <v>2672924.0099999998</v>
      </c>
      <c r="S164" s="69">
        <v>6857296.9199999999</v>
      </c>
      <c r="T164" s="69">
        <v>5663496.6600000001</v>
      </c>
      <c r="U164" s="69">
        <v>0</v>
      </c>
      <c r="V164" s="69">
        <v>0</v>
      </c>
      <c r="W164" s="69">
        <v>1983963.31</v>
      </c>
      <c r="X164" s="70">
        <v>2454814.16</v>
      </c>
      <c r="Y164" s="70">
        <v>51871433.170000002</v>
      </c>
      <c r="Z164" s="60">
        <v>9.1635207651873135E-2</v>
      </c>
      <c r="AA164" s="70">
        <v>2364828.77</v>
      </c>
      <c r="AB164" s="70">
        <v>0</v>
      </c>
      <c r="AC164" s="70">
        <v>0</v>
      </c>
      <c r="AD164" s="70">
        <v>0</v>
      </c>
      <c r="AE164" s="70">
        <v>0</v>
      </c>
      <c r="AF164" s="70">
        <f t="shared" si="57"/>
        <v>0</v>
      </c>
      <c r="AG164" s="70">
        <v>1710743.95</v>
      </c>
      <c r="AH164" s="69">
        <v>140811.42000000001</v>
      </c>
      <c r="AI164" s="69">
        <v>401751.8</v>
      </c>
      <c r="AJ164" s="70">
        <v>0</v>
      </c>
      <c r="AK164" s="69">
        <v>198623.99</v>
      </c>
      <c r="AL164" s="69">
        <v>7917.8</v>
      </c>
      <c r="AM164" s="69">
        <v>72391.839999999997</v>
      </c>
      <c r="AN164" s="69">
        <v>10290</v>
      </c>
      <c r="AO164" s="69">
        <v>49082.879999999997</v>
      </c>
      <c r="AP164" s="69">
        <v>0</v>
      </c>
      <c r="AQ164" s="69">
        <v>77279.959999999992</v>
      </c>
      <c r="AR164" s="69">
        <v>4487.29</v>
      </c>
      <c r="AS164" s="69">
        <v>0</v>
      </c>
      <c r="AT164" s="69">
        <v>17342.68</v>
      </c>
      <c r="AU164" s="69">
        <v>89847.99</v>
      </c>
      <c r="AV164" s="69">
        <v>91619.72</v>
      </c>
      <c r="AW164" s="69">
        <v>2872191.32</v>
      </c>
      <c r="AX164" s="69">
        <v>0</v>
      </c>
      <c r="AY164" s="60">
        <f t="shared" si="58"/>
        <v>0</v>
      </c>
      <c r="AZ164" s="70">
        <v>0</v>
      </c>
      <c r="BA164" s="60">
        <v>4.7947807790074085E-2</v>
      </c>
      <c r="BB164" s="69">
        <v>532804.56000000006</v>
      </c>
      <c r="BC164" s="69">
        <v>3986725.85</v>
      </c>
      <c r="BD164" s="70">
        <v>237255</v>
      </c>
      <c r="BE164" s="70">
        <v>2.91038304567337E-11</v>
      </c>
      <c r="BF164" s="70">
        <v>1287188.1499999999</v>
      </c>
      <c r="BG164" s="70">
        <v>569140.320000001</v>
      </c>
      <c r="BH164" s="70">
        <v>0</v>
      </c>
      <c r="BI164" s="70">
        <v>0</v>
      </c>
      <c r="BJ164" s="70">
        <f t="shared" si="59"/>
        <v>0</v>
      </c>
      <c r="BK164" s="70">
        <v>0</v>
      </c>
      <c r="BL164" s="59">
        <v>10083</v>
      </c>
      <c r="BM164" s="59">
        <v>1556</v>
      </c>
      <c r="BN164" s="58">
        <v>29</v>
      </c>
      <c r="BO164" s="58">
        <v>-39</v>
      </c>
      <c r="BP164" s="58">
        <v>-9</v>
      </c>
      <c r="BQ164" s="58">
        <v>-89</v>
      </c>
      <c r="BR164" s="58">
        <v>-236</v>
      </c>
      <c r="BS164" s="58">
        <v>-1033</v>
      </c>
      <c r="BT164" s="58">
        <v>1</v>
      </c>
      <c r="BU164" s="58">
        <v>-6</v>
      </c>
      <c r="BV164" s="58">
        <v>10</v>
      </c>
      <c r="BW164" s="58">
        <v>-1633</v>
      </c>
      <c r="BX164" s="58">
        <v>0</v>
      </c>
      <c r="BY164" s="58">
        <v>8634</v>
      </c>
      <c r="BZ164" s="58">
        <v>35</v>
      </c>
      <c r="CA164" s="58">
        <v>32</v>
      </c>
      <c r="CB164" s="58">
        <v>190</v>
      </c>
      <c r="CC164" s="58">
        <v>75</v>
      </c>
      <c r="CD164" s="58">
        <v>565</v>
      </c>
      <c r="CE164" s="58">
        <v>804</v>
      </c>
      <c r="CF164" s="58">
        <v>17</v>
      </c>
    </row>
    <row r="165" spans="1:84" s="49" customFormat="1" ht="15.6" customHeight="1" x14ac:dyDescent="0.25">
      <c r="A165" s="41">
        <v>21</v>
      </c>
      <c r="B165" s="41" t="s">
        <v>568</v>
      </c>
      <c r="C165" s="56" t="s">
        <v>472</v>
      </c>
      <c r="D165" s="41" t="s">
        <v>473</v>
      </c>
      <c r="E165" s="41" t="s">
        <v>104</v>
      </c>
      <c r="F165" s="41" t="s">
        <v>474</v>
      </c>
      <c r="G165" s="69">
        <v>10711952.560000001</v>
      </c>
      <c r="H165" s="69">
        <v>156685.34</v>
      </c>
      <c r="I165" s="69">
        <v>186985.82</v>
      </c>
      <c r="J165" s="69">
        <v>2247.67</v>
      </c>
      <c r="K165" s="70">
        <v>0</v>
      </c>
      <c r="L165" s="70">
        <v>11057871.390000001</v>
      </c>
      <c r="M165" s="70">
        <v>22476.73</v>
      </c>
      <c r="N165" s="69">
        <v>2576938.5699999998</v>
      </c>
      <c r="O165" s="69">
        <v>1348044.78</v>
      </c>
      <c r="P165" s="71">
        <v>1554265.83</v>
      </c>
      <c r="Q165" s="69">
        <v>0</v>
      </c>
      <c r="R165" s="69">
        <v>340027.96</v>
      </c>
      <c r="S165" s="69">
        <v>3136144.05</v>
      </c>
      <c r="T165" s="69">
        <v>905936.41</v>
      </c>
      <c r="U165" s="69">
        <v>14308.47</v>
      </c>
      <c r="V165" s="69">
        <v>0</v>
      </c>
      <c r="W165" s="69">
        <v>323790.14</v>
      </c>
      <c r="X165" s="70">
        <v>1073441.4099999999</v>
      </c>
      <c r="Y165" s="70">
        <v>11272897.619999999</v>
      </c>
      <c r="Z165" s="60">
        <v>4.4939748153721634E-2</v>
      </c>
      <c r="AA165" s="70">
        <v>1073441.4099999999</v>
      </c>
      <c r="AB165" s="70">
        <v>0</v>
      </c>
      <c r="AC165" s="70">
        <v>0</v>
      </c>
      <c r="AD165" s="70">
        <v>0</v>
      </c>
      <c r="AE165" s="70">
        <v>0</v>
      </c>
      <c r="AF165" s="70">
        <f t="shared" si="57"/>
        <v>0</v>
      </c>
      <c r="AG165" s="70">
        <v>443508.86</v>
      </c>
      <c r="AH165" s="69">
        <v>34255.22</v>
      </c>
      <c r="AI165" s="69">
        <v>72054.73</v>
      </c>
      <c r="AJ165" s="70">
        <v>0</v>
      </c>
      <c r="AK165" s="69">
        <v>43717.56</v>
      </c>
      <c r="AL165" s="69">
        <v>0</v>
      </c>
      <c r="AM165" s="69">
        <v>34616.46</v>
      </c>
      <c r="AN165" s="69">
        <v>10200</v>
      </c>
      <c r="AO165" s="69">
        <v>3175</v>
      </c>
      <c r="AP165" s="69">
        <v>6040.06</v>
      </c>
      <c r="AQ165" s="69">
        <v>45014.05</v>
      </c>
      <c r="AR165" s="69">
        <v>385</v>
      </c>
      <c r="AS165" s="69">
        <v>0</v>
      </c>
      <c r="AT165" s="69">
        <v>521.84</v>
      </c>
      <c r="AU165" s="69">
        <v>25150.95</v>
      </c>
      <c r="AV165" s="69">
        <v>49381.91</v>
      </c>
      <c r="AW165" s="69">
        <v>768021.64</v>
      </c>
      <c r="AX165" s="69">
        <v>0</v>
      </c>
      <c r="AY165" s="60">
        <f t="shared" si="58"/>
        <v>0</v>
      </c>
      <c r="AZ165" s="70">
        <v>0</v>
      </c>
      <c r="BA165" s="60">
        <v>9.999985849270987E-2</v>
      </c>
      <c r="BB165" s="69">
        <v>284088.25</v>
      </c>
      <c r="BC165" s="69">
        <v>204345.60000000001</v>
      </c>
      <c r="BD165" s="70">
        <v>240158</v>
      </c>
      <c r="BE165" s="70">
        <v>0</v>
      </c>
      <c r="BF165" s="70">
        <v>330969.58</v>
      </c>
      <c r="BG165" s="70">
        <v>138964.17000000001</v>
      </c>
      <c r="BH165" s="70">
        <v>0</v>
      </c>
      <c r="BI165" s="70">
        <v>0</v>
      </c>
      <c r="BJ165" s="70">
        <f t="shared" si="59"/>
        <v>0</v>
      </c>
      <c r="BK165" s="70">
        <v>0</v>
      </c>
      <c r="BL165" s="59">
        <v>904</v>
      </c>
      <c r="BM165" s="59">
        <v>259</v>
      </c>
      <c r="BN165" s="58">
        <v>1</v>
      </c>
      <c r="BO165" s="58">
        <v>0</v>
      </c>
      <c r="BP165" s="58">
        <v>-7</v>
      </c>
      <c r="BQ165" s="58">
        <v>-29</v>
      </c>
      <c r="BR165" s="58">
        <v>-73</v>
      </c>
      <c r="BS165" s="58">
        <v>-94</v>
      </c>
      <c r="BT165" s="58">
        <v>0</v>
      </c>
      <c r="BU165" s="58">
        <v>-1</v>
      </c>
      <c r="BV165" s="58">
        <v>0</v>
      </c>
      <c r="BW165" s="58">
        <v>-153</v>
      </c>
      <c r="BX165" s="58">
        <v>-2</v>
      </c>
      <c r="BY165" s="58">
        <v>805</v>
      </c>
      <c r="BZ165" s="58">
        <v>3</v>
      </c>
      <c r="CA165" s="58">
        <v>2</v>
      </c>
      <c r="CB165" s="58">
        <v>78</v>
      </c>
      <c r="CC165" s="58">
        <v>14</v>
      </c>
      <c r="CD165" s="58">
        <v>54</v>
      </c>
      <c r="CE165" s="58">
        <v>0</v>
      </c>
      <c r="CF165" s="58">
        <v>7</v>
      </c>
    </row>
    <row r="166" spans="1:84" s="49" customFormat="1" ht="15.6" customHeight="1" x14ac:dyDescent="0.25">
      <c r="A166" s="41">
        <v>21</v>
      </c>
      <c r="B166" s="41" t="s">
        <v>475</v>
      </c>
      <c r="C166" s="56" t="s">
        <v>476</v>
      </c>
      <c r="D166" s="41" t="s">
        <v>477</v>
      </c>
      <c r="E166" s="41" t="s">
        <v>135</v>
      </c>
      <c r="F166" s="41" t="s">
        <v>471</v>
      </c>
      <c r="G166" s="69">
        <v>43469780.079999998</v>
      </c>
      <c r="H166" s="69">
        <v>25219.8</v>
      </c>
      <c r="I166" s="69">
        <v>824847.09000000008</v>
      </c>
      <c r="J166" s="69">
        <v>0</v>
      </c>
      <c r="K166" s="70">
        <v>0</v>
      </c>
      <c r="L166" s="70">
        <v>44319846.969999999</v>
      </c>
      <c r="M166" s="70">
        <v>0</v>
      </c>
      <c r="N166" s="69">
        <v>8398537.3000000007</v>
      </c>
      <c r="O166" s="69">
        <v>2239809.2999999998</v>
      </c>
      <c r="P166" s="71">
        <v>18055597.550000001</v>
      </c>
      <c r="Q166" s="69">
        <v>0</v>
      </c>
      <c r="R166" s="69">
        <v>2088016.42</v>
      </c>
      <c r="S166" s="69">
        <v>7875668.4299999997</v>
      </c>
      <c r="T166" s="69">
        <v>3040211.67</v>
      </c>
      <c r="U166" s="69">
        <v>0</v>
      </c>
      <c r="V166" s="69">
        <v>0</v>
      </c>
      <c r="W166" s="69">
        <v>907165.5</v>
      </c>
      <c r="X166" s="70">
        <v>2329038.0499999998</v>
      </c>
      <c r="Y166" s="70">
        <v>44934044.219999999</v>
      </c>
      <c r="Z166" s="60">
        <v>8.2399634438164296E-2</v>
      </c>
      <c r="AA166" s="70">
        <v>2304988.34</v>
      </c>
      <c r="AB166" s="70">
        <v>0</v>
      </c>
      <c r="AC166" s="70">
        <v>0</v>
      </c>
      <c r="AD166" s="70">
        <v>0</v>
      </c>
      <c r="AE166" s="70">
        <v>0</v>
      </c>
      <c r="AF166" s="70">
        <f t="shared" si="57"/>
        <v>0</v>
      </c>
      <c r="AG166" s="70">
        <v>1177681.29</v>
      </c>
      <c r="AH166" s="69">
        <v>87576.6</v>
      </c>
      <c r="AI166" s="69">
        <v>351387.4</v>
      </c>
      <c r="AJ166" s="70">
        <v>0</v>
      </c>
      <c r="AK166" s="69">
        <v>117570.12</v>
      </c>
      <c r="AL166" s="69">
        <v>12482.85</v>
      </c>
      <c r="AM166" s="69">
        <v>145511.20000000001</v>
      </c>
      <c r="AN166" s="69">
        <v>9555</v>
      </c>
      <c r="AO166" s="69">
        <v>330</v>
      </c>
      <c r="AP166" s="69">
        <v>0</v>
      </c>
      <c r="AQ166" s="69">
        <v>41084.94</v>
      </c>
      <c r="AR166" s="69">
        <v>4043</v>
      </c>
      <c r="AS166" s="69">
        <v>0</v>
      </c>
      <c r="AT166" s="69">
        <v>23493.19</v>
      </c>
      <c r="AU166" s="69">
        <v>49774.53</v>
      </c>
      <c r="AV166" s="69">
        <v>83008.47</v>
      </c>
      <c r="AW166" s="69">
        <v>2103498.59</v>
      </c>
      <c r="AX166" s="69">
        <v>0</v>
      </c>
      <c r="AY166" s="60">
        <f t="shared" si="58"/>
        <v>0</v>
      </c>
      <c r="AZ166" s="70">
        <v>0</v>
      </c>
      <c r="BA166" s="60">
        <v>5.3025074793523086E-2</v>
      </c>
      <c r="BB166" s="69">
        <v>465861.21</v>
      </c>
      <c r="BC166" s="69">
        <v>3118110.88</v>
      </c>
      <c r="BD166" s="70">
        <v>240158</v>
      </c>
      <c r="BE166" s="70">
        <v>0</v>
      </c>
      <c r="BF166" s="70">
        <v>1212245.8600000001</v>
      </c>
      <c r="BG166" s="70">
        <v>686371.21249999898</v>
      </c>
      <c r="BH166" s="70">
        <v>0</v>
      </c>
      <c r="BI166" s="70">
        <v>0</v>
      </c>
      <c r="BJ166" s="70">
        <f t="shared" si="59"/>
        <v>0</v>
      </c>
      <c r="BK166" s="70">
        <v>0</v>
      </c>
      <c r="BL166" s="59">
        <v>5470</v>
      </c>
      <c r="BM166" s="59">
        <v>902</v>
      </c>
      <c r="BN166" s="58">
        <v>0</v>
      </c>
      <c r="BO166" s="58">
        <v>0</v>
      </c>
      <c r="BP166" s="58">
        <v>-23</v>
      </c>
      <c r="BQ166" s="58">
        <v>-111</v>
      </c>
      <c r="BR166" s="58">
        <v>-199</v>
      </c>
      <c r="BS166" s="58">
        <v>-431</v>
      </c>
      <c r="BT166" s="58">
        <v>0</v>
      </c>
      <c r="BU166" s="58">
        <v>-1</v>
      </c>
      <c r="BV166" s="58">
        <v>0</v>
      </c>
      <c r="BW166" s="58">
        <v>-1181</v>
      </c>
      <c r="BX166" s="58">
        <v>0</v>
      </c>
      <c r="BY166" s="58">
        <v>4426</v>
      </c>
      <c r="BZ166" s="58">
        <v>9</v>
      </c>
      <c r="CA166" s="58">
        <v>4</v>
      </c>
      <c r="CB166" s="58">
        <v>239</v>
      </c>
      <c r="CC166" s="58">
        <v>71</v>
      </c>
      <c r="CD166" s="58">
        <v>317</v>
      </c>
      <c r="CE166" s="58">
        <v>547</v>
      </c>
      <c r="CF166" s="58">
        <v>7</v>
      </c>
    </row>
    <row r="167" spans="1:84" s="49" customFormat="1" ht="15.6" customHeight="1" x14ac:dyDescent="0.25">
      <c r="A167" s="41">
        <v>21</v>
      </c>
      <c r="B167" s="41" t="s">
        <v>478</v>
      </c>
      <c r="C167" s="56" t="s">
        <v>479</v>
      </c>
      <c r="D167" s="41" t="s">
        <v>480</v>
      </c>
      <c r="E167" s="41" t="s">
        <v>120</v>
      </c>
      <c r="F167" s="41" t="s">
        <v>471</v>
      </c>
      <c r="G167" s="69">
        <v>27791901.550000001</v>
      </c>
      <c r="H167" s="69">
        <v>0</v>
      </c>
      <c r="I167" s="69">
        <v>1045211.5599999999</v>
      </c>
      <c r="J167" s="69">
        <v>0</v>
      </c>
      <c r="K167" s="70">
        <v>0</v>
      </c>
      <c r="L167" s="70">
        <v>28837113.109999999</v>
      </c>
      <c r="M167" s="70">
        <v>0</v>
      </c>
      <c r="N167" s="69">
        <v>611128.80000000005</v>
      </c>
      <c r="O167" s="69">
        <v>1416132.17</v>
      </c>
      <c r="P167" s="71">
        <v>13185746.24</v>
      </c>
      <c r="Q167" s="69">
        <v>0</v>
      </c>
      <c r="R167" s="69">
        <v>1573702.01</v>
      </c>
      <c r="S167" s="69">
        <v>5668039.3600000003</v>
      </c>
      <c r="T167" s="69">
        <v>2950489.74</v>
      </c>
      <c r="U167" s="69">
        <v>0</v>
      </c>
      <c r="V167" s="69">
        <v>0</v>
      </c>
      <c r="W167" s="69">
        <v>1142247.8899999999</v>
      </c>
      <c r="X167" s="70">
        <v>2829485.11</v>
      </c>
      <c r="Y167" s="70">
        <v>29376971.32</v>
      </c>
      <c r="Z167" s="60">
        <v>9.3036369078531078E-2</v>
      </c>
      <c r="AA167" s="70">
        <v>2779223.08</v>
      </c>
      <c r="AB167" s="70">
        <v>0</v>
      </c>
      <c r="AC167" s="70">
        <v>0</v>
      </c>
      <c r="AD167" s="70">
        <v>0</v>
      </c>
      <c r="AE167" s="70">
        <v>0</v>
      </c>
      <c r="AF167" s="70">
        <f t="shared" si="57"/>
        <v>0</v>
      </c>
      <c r="AG167" s="70">
        <v>1220271.7</v>
      </c>
      <c r="AH167" s="69">
        <v>91160.74</v>
      </c>
      <c r="AI167" s="69">
        <v>234589.87</v>
      </c>
      <c r="AJ167" s="70">
        <v>0</v>
      </c>
      <c r="AK167" s="69">
        <v>188544</v>
      </c>
      <c r="AL167" s="69">
        <v>8701.4500000000007</v>
      </c>
      <c r="AM167" s="69">
        <v>65493.37</v>
      </c>
      <c r="AN167" s="69">
        <v>9310</v>
      </c>
      <c r="AO167" s="69">
        <v>432</v>
      </c>
      <c r="AP167" s="69">
        <v>0</v>
      </c>
      <c r="AQ167" s="69">
        <v>53084.82</v>
      </c>
      <c r="AR167" s="69">
        <v>7347</v>
      </c>
      <c r="AS167" s="69">
        <v>0</v>
      </c>
      <c r="AT167" s="69">
        <v>13648.92</v>
      </c>
      <c r="AU167" s="69">
        <v>61073.4</v>
      </c>
      <c r="AV167" s="69">
        <v>70583.680000000008</v>
      </c>
      <c r="AW167" s="69">
        <v>2024240.95</v>
      </c>
      <c r="AX167" s="69">
        <v>0</v>
      </c>
      <c r="AY167" s="60">
        <f t="shared" si="58"/>
        <v>0</v>
      </c>
      <c r="AZ167" s="70">
        <v>0</v>
      </c>
      <c r="BA167" s="60">
        <v>0.10000118469763361</v>
      </c>
      <c r="BB167" s="69">
        <v>278696.73</v>
      </c>
      <c r="BC167" s="69">
        <v>2306960.88</v>
      </c>
      <c r="BD167" s="70">
        <v>240158</v>
      </c>
      <c r="BE167" s="70">
        <v>0</v>
      </c>
      <c r="BF167" s="70">
        <v>1671640.19</v>
      </c>
      <c r="BG167" s="70">
        <v>1165579.9524999999</v>
      </c>
      <c r="BH167" s="70">
        <v>0</v>
      </c>
      <c r="BI167" s="70">
        <v>0</v>
      </c>
      <c r="BJ167" s="70">
        <f t="shared" si="59"/>
        <v>0</v>
      </c>
      <c r="BK167" s="70">
        <v>0</v>
      </c>
      <c r="BL167" s="59">
        <v>4200</v>
      </c>
      <c r="BM167" s="59">
        <v>705</v>
      </c>
      <c r="BN167" s="58">
        <v>22</v>
      </c>
      <c r="BO167" s="58">
        <v>-1</v>
      </c>
      <c r="BP167" s="58">
        <v>-12</v>
      </c>
      <c r="BQ167" s="58">
        <v>-66</v>
      </c>
      <c r="BR167" s="58">
        <v>-115</v>
      </c>
      <c r="BS167" s="58">
        <v>-412</v>
      </c>
      <c r="BT167" s="58">
        <v>9</v>
      </c>
      <c r="BU167" s="58">
        <v>-1</v>
      </c>
      <c r="BV167" s="58">
        <v>0</v>
      </c>
      <c r="BW167" s="58">
        <v>-800</v>
      </c>
      <c r="BX167" s="58">
        <v>-1</v>
      </c>
      <c r="BY167" s="58">
        <v>3528</v>
      </c>
      <c r="BZ167" s="58">
        <v>6</v>
      </c>
      <c r="CA167" s="58">
        <v>4</v>
      </c>
      <c r="CB167" s="58">
        <v>186</v>
      </c>
      <c r="CC167" s="58">
        <v>45</v>
      </c>
      <c r="CD167" s="58">
        <v>281</v>
      </c>
      <c r="CE167" s="58">
        <v>288</v>
      </c>
      <c r="CF167" s="58">
        <v>0</v>
      </c>
    </row>
    <row r="168" spans="1:84" s="49" customFormat="1" ht="15.6" customHeight="1" x14ac:dyDescent="0.25">
      <c r="A168" s="41">
        <v>21</v>
      </c>
      <c r="B168" s="41" t="s">
        <v>481</v>
      </c>
      <c r="C168" s="56" t="s">
        <v>482</v>
      </c>
      <c r="D168" s="41" t="s">
        <v>92</v>
      </c>
      <c r="E168" s="41" t="s">
        <v>120</v>
      </c>
      <c r="F168" s="41" t="s">
        <v>471</v>
      </c>
      <c r="G168" s="69">
        <v>19204084.48</v>
      </c>
      <c r="H168" s="69">
        <v>0</v>
      </c>
      <c r="I168" s="69">
        <v>1057010.99</v>
      </c>
      <c r="J168" s="69">
        <v>0</v>
      </c>
      <c r="K168" s="70">
        <v>0</v>
      </c>
      <c r="L168" s="70">
        <v>20261095.469999999</v>
      </c>
      <c r="M168" s="70">
        <v>0</v>
      </c>
      <c r="N168" s="69">
        <v>8551.4500000000007</v>
      </c>
      <c r="O168" s="69">
        <v>451378.02</v>
      </c>
      <c r="P168" s="71">
        <v>10704432.73</v>
      </c>
      <c r="Q168" s="69">
        <v>0</v>
      </c>
      <c r="R168" s="69">
        <v>801064.42</v>
      </c>
      <c r="S168" s="69">
        <v>2528248.4</v>
      </c>
      <c r="T168" s="69">
        <v>2960700.1</v>
      </c>
      <c r="U168" s="69">
        <v>0</v>
      </c>
      <c r="V168" s="69">
        <v>0</v>
      </c>
      <c r="W168" s="69">
        <v>1073043.8400000001</v>
      </c>
      <c r="X168" s="70">
        <v>1937786.3699999999</v>
      </c>
      <c r="Y168" s="70">
        <v>20465205.329999998</v>
      </c>
      <c r="Z168" s="60">
        <v>8.7659368076264566E-2</v>
      </c>
      <c r="AA168" s="70">
        <v>1923303.15</v>
      </c>
      <c r="AB168" s="70">
        <v>0</v>
      </c>
      <c r="AC168" s="70">
        <v>0</v>
      </c>
      <c r="AD168" s="70">
        <v>0</v>
      </c>
      <c r="AE168" s="70">
        <v>81.260000000000005</v>
      </c>
      <c r="AF168" s="70">
        <f t="shared" si="57"/>
        <v>81.260000000000005</v>
      </c>
      <c r="AG168" s="70">
        <v>940666.22</v>
      </c>
      <c r="AH168" s="69">
        <v>70324.639999999999</v>
      </c>
      <c r="AI168" s="69">
        <v>216861.37</v>
      </c>
      <c r="AJ168" s="70">
        <v>0</v>
      </c>
      <c r="AK168" s="69">
        <v>110828.2</v>
      </c>
      <c r="AL168" s="69">
        <v>3739.21</v>
      </c>
      <c r="AM168" s="69">
        <v>58156.75</v>
      </c>
      <c r="AN168" s="69">
        <v>8085</v>
      </c>
      <c r="AO168" s="69">
        <v>0</v>
      </c>
      <c r="AP168" s="69">
        <v>0</v>
      </c>
      <c r="AQ168" s="69">
        <v>33513.14</v>
      </c>
      <c r="AR168" s="69">
        <v>1650</v>
      </c>
      <c r="AS168" s="69">
        <v>0</v>
      </c>
      <c r="AT168" s="69">
        <v>28104.400000000001</v>
      </c>
      <c r="AU168" s="69">
        <v>55</v>
      </c>
      <c r="AV168" s="69">
        <v>63810.2</v>
      </c>
      <c r="AW168" s="69">
        <v>1535794.13</v>
      </c>
      <c r="AX168" s="69">
        <v>0</v>
      </c>
      <c r="AY168" s="60">
        <f t="shared" si="58"/>
        <v>0</v>
      </c>
      <c r="AZ168" s="70">
        <v>5000</v>
      </c>
      <c r="BA168" s="60">
        <v>0.10015073366309206</v>
      </c>
      <c r="BB168" s="69">
        <v>158653.13</v>
      </c>
      <c r="BC168" s="69">
        <v>1524764.78</v>
      </c>
      <c r="BD168" s="70">
        <v>240157.51</v>
      </c>
      <c r="BE168" s="70">
        <v>0</v>
      </c>
      <c r="BF168" s="70">
        <v>640990.87</v>
      </c>
      <c r="BG168" s="70">
        <v>257042.33749999999</v>
      </c>
      <c r="BH168" s="70">
        <v>0</v>
      </c>
      <c r="BI168" s="70">
        <v>0</v>
      </c>
      <c r="BJ168" s="70">
        <f t="shared" si="59"/>
        <v>0</v>
      </c>
      <c r="BK168" s="70">
        <v>0</v>
      </c>
      <c r="BL168" s="59">
        <v>4089</v>
      </c>
      <c r="BM168" s="59">
        <v>765</v>
      </c>
      <c r="BN168" s="58">
        <v>32</v>
      </c>
      <c r="BO168" s="58">
        <v>0</v>
      </c>
      <c r="BP168" s="58">
        <v>-1</v>
      </c>
      <c r="BQ168" s="58">
        <v>-15</v>
      </c>
      <c r="BR168" s="58">
        <v>-117</v>
      </c>
      <c r="BS168" s="58">
        <v>-484</v>
      </c>
      <c r="BT168" s="58">
        <v>0</v>
      </c>
      <c r="BU168" s="58">
        <v>0</v>
      </c>
      <c r="BV168" s="58">
        <v>-33</v>
      </c>
      <c r="BW168" s="58">
        <v>-772</v>
      </c>
      <c r="BX168" s="58">
        <v>0</v>
      </c>
      <c r="BY168" s="58">
        <v>3464</v>
      </c>
      <c r="BZ168" s="58">
        <v>1</v>
      </c>
      <c r="CA168" s="58">
        <v>0</v>
      </c>
      <c r="CB168" s="58">
        <v>65</v>
      </c>
      <c r="CC168" s="58">
        <v>41</v>
      </c>
      <c r="CD168" s="58">
        <v>266</v>
      </c>
      <c r="CE168" s="58">
        <v>400</v>
      </c>
      <c r="CF168" s="58">
        <v>0</v>
      </c>
    </row>
    <row r="169" spans="1:84" s="49" customFormat="1" ht="15.6" customHeight="1" x14ac:dyDescent="0.25">
      <c r="A169" s="41">
        <v>21</v>
      </c>
      <c r="B169" s="41" t="s">
        <v>483</v>
      </c>
      <c r="C169" s="56" t="s">
        <v>484</v>
      </c>
      <c r="D169" s="41" t="s">
        <v>485</v>
      </c>
      <c r="E169" s="41" t="s">
        <v>120</v>
      </c>
      <c r="F169" s="41" t="s">
        <v>471</v>
      </c>
      <c r="G169" s="69">
        <v>32834139.719999999</v>
      </c>
      <c r="H169" s="69">
        <v>0</v>
      </c>
      <c r="I169" s="69">
        <v>2417935.02</v>
      </c>
      <c r="J169" s="69">
        <v>0</v>
      </c>
      <c r="K169" s="70">
        <v>0</v>
      </c>
      <c r="L169" s="70">
        <v>35252074.740000002</v>
      </c>
      <c r="M169" s="70">
        <v>0</v>
      </c>
      <c r="N169" s="69">
        <v>768095.68</v>
      </c>
      <c r="O169" s="69">
        <v>1701571.26</v>
      </c>
      <c r="P169" s="71">
        <v>14382328.57</v>
      </c>
      <c r="Q169" s="69">
        <v>0</v>
      </c>
      <c r="R169" s="69">
        <v>2181493.36</v>
      </c>
      <c r="S169" s="69">
        <v>6538865.7599999998</v>
      </c>
      <c r="T169" s="69">
        <v>3936028.82</v>
      </c>
      <c r="U169" s="69">
        <v>0</v>
      </c>
      <c r="V169" s="69">
        <v>0</v>
      </c>
      <c r="W169" s="69">
        <v>2481116.35</v>
      </c>
      <c r="X169" s="70">
        <v>3293915.54</v>
      </c>
      <c r="Y169" s="70">
        <v>35283415.340000004</v>
      </c>
      <c r="Z169" s="60">
        <v>3.1269979928075002E-2</v>
      </c>
      <c r="AA169" s="70">
        <v>3285581.83</v>
      </c>
      <c r="AB169" s="70">
        <v>0</v>
      </c>
      <c r="AC169" s="70">
        <v>0</v>
      </c>
      <c r="AD169" s="70">
        <v>0</v>
      </c>
      <c r="AE169" s="70">
        <v>0</v>
      </c>
      <c r="AF169" s="70">
        <f t="shared" si="57"/>
        <v>0</v>
      </c>
      <c r="AG169" s="70">
        <v>1642741.07</v>
      </c>
      <c r="AH169" s="69">
        <v>127378.65</v>
      </c>
      <c r="AI169" s="69">
        <v>417517.37</v>
      </c>
      <c r="AJ169" s="70">
        <v>190.24</v>
      </c>
      <c r="AK169" s="69">
        <v>286260.21000000002</v>
      </c>
      <c r="AL169" s="69">
        <v>2769.55</v>
      </c>
      <c r="AM169" s="69">
        <v>96198.64</v>
      </c>
      <c r="AN169" s="69">
        <v>9555</v>
      </c>
      <c r="AO169" s="69">
        <v>0</v>
      </c>
      <c r="AP169" s="69">
        <v>10000</v>
      </c>
      <c r="AQ169" s="69">
        <v>54890.380000000005</v>
      </c>
      <c r="AR169" s="69">
        <v>17461.21</v>
      </c>
      <c r="AS169" s="69">
        <v>0</v>
      </c>
      <c r="AT169" s="69">
        <v>42922.92</v>
      </c>
      <c r="AU169" s="69">
        <v>111468.84</v>
      </c>
      <c r="AV169" s="69">
        <v>104656.24</v>
      </c>
      <c r="AW169" s="69">
        <v>2924010.32</v>
      </c>
      <c r="AX169" s="69">
        <v>0</v>
      </c>
      <c r="AY169" s="60">
        <f t="shared" si="58"/>
        <v>0</v>
      </c>
      <c r="AZ169" s="70">
        <v>0</v>
      </c>
      <c r="BA169" s="60">
        <v>0.10006602451041773</v>
      </c>
      <c r="BB169" s="69">
        <v>352793.29</v>
      </c>
      <c r="BC169" s="69">
        <v>673929.6</v>
      </c>
      <c r="BD169" s="70">
        <v>240158</v>
      </c>
      <c r="BE169" s="70">
        <v>0</v>
      </c>
      <c r="BF169" s="70">
        <v>1117313.08</v>
      </c>
      <c r="BG169" s="70">
        <v>386310.50000000099</v>
      </c>
      <c r="BH169" s="70">
        <v>0</v>
      </c>
      <c r="BI169" s="70">
        <v>0</v>
      </c>
      <c r="BJ169" s="70">
        <f t="shared" si="59"/>
        <v>0</v>
      </c>
      <c r="BK169" s="70">
        <v>0</v>
      </c>
      <c r="BL169" s="59">
        <v>5569</v>
      </c>
      <c r="BM169" s="59">
        <v>830</v>
      </c>
      <c r="BN169" s="58">
        <v>2</v>
      </c>
      <c r="BO169" s="58">
        <v>-3</v>
      </c>
      <c r="BP169" s="58">
        <v>-20</v>
      </c>
      <c r="BQ169" s="58">
        <v>-100</v>
      </c>
      <c r="BR169" s="58">
        <v>-137</v>
      </c>
      <c r="BS169" s="58">
        <v>-391</v>
      </c>
      <c r="BT169" s="58">
        <v>0</v>
      </c>
      <c r="BU169" s="58">
        <v>0</v>
      </c>
      <c r="BV169" s="58">
        <v>12</v>
      </c>
      <c r="BW169" s="58">
        <v>-935</v>
      </c>
      <c r="BX169" s="58">
        <v>-3</v>
      </c>
      <c r="BY169" s="58">
        <v>4824</v>
      </c>
      <c r="BZ169" s="58">
        <v>15</v>
      </c>
      <c r="CA169" s="58">
        <v>4</v>
      </c>
      <c r="CB169" s="58">
        <v>220</v>
      </c>
      <c r="CC169" s="58">
        <v>79</v>
      </c>
      <c r="CD169" s="58">
        <v>499</v>
      </c>
      <c r="CE169" s="58">
        <v>137</v>
      </c>
      <c r="CF169" s="58">
        <v>3</v>
      </c>
    </row>
    <row r="170" spans="1:84" s="49" customFormat="1" ht="15.6" customHeight="1" x14ac:dyDescent="0.25">
      <c r="A170" s="41">
        <v>21</v>
      </c>
      <c r="B170" s="41" t="s">
        <v>486</v>
      </c>
      <c r="C170" s="56" t="s">
        <v>170</v>
      </c>
      <c r="D170" s="41" t="s">
        <v>487</v>
      </c>
      <c r="E170" s="41" t="s">
        <v>120</v>
      </c>
      <c r="F170" s="41" t="s">
        <v>474</v>
      </c>
      <c r="G170" s="69">
        <v>60623074.810000002</v>
      </c>
      <c r="H170" s="69">
        <v>0</v>
      </c>
      <c r="I170" s="69">
        <v>941475.46</v>
      </c>
      <c r="J170" s="69">
        <v>0</v>
      </c>
      <c r="K170" s="70">
        <v>0</v>
      </c>
      <c r="L170" s="70">
        <v>61564550.270000003</v>
      </c>
      <c r="M170" s="70">
        <v>0</v>
      </c>
      <c r="N170" s="69">
        <v>16972886.329999998</v>
      </c>
      <c r="O170" s="69">
        <v>5027398.9400000004</v>
      </c>
      <c r="P170" s="71">
        <v>8220046.4900000002</v>
      </c>
      <c r="Q170" s="69">
        <v>133851.82999999999</v>
      </c>
      <c r="R170" s="69">
        <v>2117597.5299999998</v>
      </c>
      <c r="S170" s="69">
        <v>16526485.220000001</v>
      </c>
      <c r="T170" s="69">
        <v>6781563.4000000004</v>
      </c>
      <c r="U170" s="69">
        <v>0</v>
      </c>
      <c r="V170" s="69">
        <v>0</v>
      </c>
      <c r="W170" s="69">
        <v>1808925.37</v>
      </c>
      <c r="X170" s="70">
        <v>3556511.91</v>
      </c>
      <c r="Y170" s="70">
        <v>61145267.020000003</v>
      </c>
      <c r="Z170" s="60">
        <v>0.17167668816896159</v>
      </c>
      <c r="AA170" s="70">
        <v>3549647.12</v>
      </c>
      <c r="AB170" s="70">
        <v>0</v>
      </c>
      <c r="AC170" s="70">
        <v>0</v>
      </c>
      <c r="AD170" s="70">
        <v>0</v>
      </c>
      <c r="AE170" s="70">
        <v>1396.61</v>
      </c>
      <c r="AF170" s="70">
        <f t="shared" si="57"/>
        <v>1396.61</v>
      </c>
      <c r="AG170" s="70">
        <v>1933530.44</v>
      </c>
      <c r="AH170" s="69">
        <v>149135.57</v>
      </c>
      <c r="AI170" s="69">
        <v>577253.82999999996</v>
      </c>
      <c r="AJ170" s="70">
        <v>0</v>
      </c>
      <c r="AK170" s="69">
        <v>395749.48</v>
      </c>
      <c r="AL170" s="69">
        <v>7700.89</v>
      </c>
      <c r="AM170" s="69">
        <v>71756.820000000007</v>
      </c>
      <c r="AN170" s="69">
        <v>10200</v>
      </c>
      <c r="AO170" s="69">
        <v>2252</v>
      </c>
      <c r="AP170" s="69">
        <v>7272.83</v>
      </c>
      <c r="AQ170" s="69">
        <v>109081.59</v>
      </c>
      <c r="AR170" s="69">
        <v>4162.16</v>
      </c>
      <c r="AS170" s="69">
        <v>0</v>
      </c>
      <c r="AT170" s="69">
        <v>7503.08</v>
      </c>
      <c r="AU170" s="69">
        <v>63865.99</v>
      </c>
      <c r="AV170" s="69">
        <v>122807.7</v>
      </c>
      <c r="AW170" s="69">
        <v>3462272.38</v>
      </c>
      <c r="AX170" s="69">
        <v>0</v>
      </c>
      <c r="AY170" s="60">
        <f t="shared" si="58"/>
        <v>0</v>
      </c>
      <c r="AZ170" s="70">
        <v>0</v>
      </c>
      <c r="BA170" s="60">
        <v>5.8552739713797437E-2</v>
      </c>
      <c r="BB170" s="69">
        <v>3085556.6</v>
      </c>
      <c r="BC170" s="69">
        <v>7322012.1100000003</v>
      </c>
      <c r="BD170" s="70">
        <v>240158</v>
      </c>
      <c r="BE170" s="70">
        <v>0</v>
      </c>
      <c r="BF170" s="70">
        <v>2091402.31</v>
      </c>
      <c r="BG170" s="70">
        <v>1225834.2150000001</v>
      </c>
      <c r="BH170" s="70">
        <v>0</v>
      </c>
      <c r="BI170" s="70">
        <v>0</v>
      </c>
      <c r="BJ170" s="70">
        <f t="shared" si="59"/>
        <v>0</v>
      </c>
      <c r="BK170" s="70">
        <v>0</v>
      </c>
      <c r="BL170" s="59">
        <v>9097</v>
      </c>
      <c r="BM170" s="59">
        <v>2212</v>
      </c>
      <c r="BN170" s="58">
        <v>30</v>
      </c>
      <c r="BO170" s="58">
        <v>0</v>
      </c>
      <c r="BP170" s="58">
        <v>-19</v>
      </c>
      <c r="BQ170" s="58">
        <v>-20</v>
      </c>
      <c r="BR170" s="58">
        <v>-460</v>
      </c>
      <c r="BS170" s="58">
        <v>-595</v>
      </c>
      <c r="BT170" s="58">
        <v>0</v>
      </c>
      <c r="BU170" s="58">
        <v>0</v>
      </c>
      <c r="BV170" s="58">
        <v>24</v>
      </c>
      <c r="BW170" s="58">
        <v>-1621</v>
      </c>
      <c r="BX170" s="58">
        <v>0</v>
      </c>
      <c r="BY170" s="58">
        <v>8648</v>
      </c>
      <c r="BZ170" s="58">
        <v>253</v>
      </c>
      <c r="CA170" s="58">
        <v>19</v>
      </c>
      <c r="CB170" s="58">
        <v>465</v>
      </c>
      <c r="CC170" s="58">
        <v>132</v>
      </c>
      <c r="CD170" s="58">
        <v>978</v>
      </c>
      <c r="CE170" s="58">
        <v>0</v>
      </c>
      <c r="CF170" s="58">
        <v>46</v>
      </c>
    </row>
    <row r="171" spans="1:84" s="49" customFormat="1" ht="15.6" customHeight="1" x14ac:dyDescent="0.25">
      <c r="A171" s="41">
        <v>21</v>
      </c>
      <c r="B171" s="41" t="s">
        <v>488</v>
      </c>
      <c r="C171" s="56" t="s">
        <v>444</v>
      </c>
      <c r="D171" s="41" t="s">
        <v>489</v>
      </c>
      <c r="E171" s="41" t="s">
        <v>135</v>
      </c>
      <c r="F171" s="41" t="s">
        <v>474</v>
      </c>
      <c r="G171" s="69">
        <v>36482019.469999999</v>
      </c>
      <c r="H171" s="69">
        <v>0</v>
      </c>
      <c r="I171" s="69">
        <v>829959.68000000005</v>
      </c>
      <c r="J171" s="69">
        <v>0</v>
      </c>
      <c r="K171" s="70">
        <v>0</v>
      </c>
      <c r="L171" s="70">
        <v>37311979.149999999</v>
      </c>
      <c r="M171" s="70">
        <v>0</v>
      </c>
      <c r="N171" s="69">
        <v>12319785.289999999</v>
      </c>
      <c r="O171" s="69">
        <v>3061030.83</v>
      </c>
      <c r="P171" s="71">
        <v>6630391.6600000001</v>
      </c>
      <c r="Q171" s="69">
        <v>0</v>
      </c>
      <c r="R171" s="69">
        <v>1155047.8600000001</v>
      </c>
      <c r="S171" s="69">
        <v>8098232.5099999998</v>
      </c>
      <c r="T171" s="69">
        <v>2003694.45</v>
      </c>
      <c r="U171" s="69">
        <v>0</v>
      </c>
      <c r="V171" s="69">
        <v>0</v>
      </c>
      <c r="W171" s="69">
        <v>2113299.7200000002</v>
      </c>
      <c r="X171" s="70">
        <v>3099540.52</v>
      </c>
      <c r="Y171" s="70">
        <v>38481022.840000004</v>
      </c>
      <c r="Z171" s="60">
        <v>0.15178964132053324</v>
      </c>
      <c r="AA171" s="70">
        <v>3099540.52</v>
      </c>
      <c r="AB171" s="70">
        <v>0</v>
      </c>
      <c r="AC171" s="70">
        <v>0</v>
      </c>
      <c r="AD171" s="70">
        <v>0</v>
      </c>
      <c r="AE171" s="70">
        <v>0</v>
      </c>
      <c r="AF171" s="70">
        <f t="shared" si="57"/>
        <v>0</v>
      </c>
      <c r="AG171" s="70">
        <v>1366135.39</v>
      </c>
      <c r="AH171" s="69">
        <v>105559</v>
      </c>
      <c r="AI171" s="69">
        <v>290331.44</v>
      </c>
      <c r="AJ171" s="70">
        <v>0</v>
      </c>
      <c r="AK171" s="69">
        <v>165864.57999999999</v>
      </c>
      <c r="AL171" s="69">
        <v>5870.13</v>
      </c>
      <c r="AM171" s="69">
        <v>154455.09</v>
      </c>
      <c r="AN171" s="69">
        <v>10200</v>
      </c>
      <c r="AO171" s="69">
        <v>1574.36</v>
      </c>
      <c r="AP171" s="69">
        <v>56096.47</v>
      </c>
      <c r="AQ171" s="69">
        <v>46073.39</v>
      </c>
      <c r="AR171" s="69">
        <v>4557.8500000000004</v>
      </c>
      <c r="AS171" s="69">
        <v>0</v>
      </c>
      <c r="AT171" s="69">
        <v>118458.25</v>
      </c>
      <c r="AU171" s="69">
        <v>9469.64</v>
      </c>
      <c r="AV171" s="69">
        <v>130539.88</v>
      </c>
      <c r="AW171" s="69">
        <v>2465185.4700000002</v>
      </c>
      <c r="AX171" s="69">
        <v>0</v>
      </c>
      <c r="AY171" s="60">
        <f t="shared" si="58"/>
        <v>0</v>
      </c>
      <c r="AZ171" s="70">
        <v>0</v>
      </c>
      <c r="BA171" s="60">
        <v>8.4960771498650819E-2</v>
      </c>
      <c r="BB171" s="69">
        <v>1153919.6000000001</v>
      </c>
      <c r="BC171" s="69">
        <v>4383673.05</v>
      </c>
      <c r="BD171" s="70">
        <v>240158</v>
      </c>
      <c r="BE171" s="70">
        <v>0</v>
      </c>
      <c r="BF171" s="70">
        <v>1414702.04</v>
      </c>
      <c r="BG171" s="70">
        <v>798405.67249999801</v>
      </c>
      <c r="BH171" s="70">
        <v>0</v>
      </c>
      <c r="BI171" s="70">
        <v>0</v>
      </c>
      <c r="BJ171" s="70">
        <f t="shared" si="59"/>
        <v>0</v>
      </c>
      <c r="BK171" s="70">
        <v>0</v>
      </c>
      <c r="BL171" s="59">
        <v>2828</v>
      </c>
      <c r="BM171" s="59">
        <v>800</v>
      </c>
      <c r="BN171" s="58">
        <v>180</v>
      </c>
      <c r="BO171" s="58">
        <v>-118</v>
      </c>
      <c r="BP171" s="58">
        <v>-39</v>
      </c>
      <c r="BQ171" s="58">
        <v>-29</v>
      </c>
      <c r="BR171" s="58">
        <v>-390</v>
      </c>
      <c r="BS171" s="58">
        <v>-285</v>
      </c>
      <c r="BT171" s="58">
        <v>0</v>
      </c>
      <c r="BU171" s="58">
        <v>-1</v>
      </c>
      <c r="BV171" s="58">
        <v>-52</v>
      </c>
      <c r="BW171" s="58">
        <v>-388</v>
      </c>
      <c r="BX171" s="58">
        <v>-3</v>
      </c>
      <c r="BY171" s="58">
        <v>2503</v>
      </c>
      <c r="BZ171" s="58">
        <v>10</v>
      </c>
      <c r="CA171" s="58">
        <v>0</v>
      </c>
      <c r="CB171" s="58">
        <v>173</v>
      </c>
      <c r="CC171" s="58">
        <v>40</v>
      </c>
      <c r="CD171" s="58">
        <v>163</v>
      </c>
      <c r="CE171" s="58">
        <v>0</v>
      </c>
      <c r="CF171" s="58">
        <v>12</v>
      </c>
    </row>
    <row r="172" spans="1:84" s="49" customFormat="1" ht="15.6" customHeight="1" x14ac:dyDescent="0.25">
      <c r="A172" s="41">
        <v>21</v>
      </c>
      <c r="B172" s="41" t="s">
        <v>490</v>
      </c>
      <c r="C172" s="56" t="s">
        <v>491</v>
      </c>
      <c r="D172" s="41" t="s">
        <v>466</v>
      </c>
      <c r="E172" s="41" t="s">
        <v>86</v>
      </c>
      <c r="F172" s="41" t="s">
        <v>492</v>
      </c>
      <c r="G172" s="69">
        <v>34281688.759999998</v>
      </c>
      <c r="H172" s="69">
        <v>0</v>
      </c>
      <c r="I172" s="69">
        <v>373464.94</v>
      </c>
      <c r="J172" s="69">
        <v>0</v>
      </c>
      <c r="K172" s="70">
        <v>0</v>
      </c>
      <c r="L172" s="70">
        <v>34655153.700000003</v>
      </c>
      <c r="M172" s="70">
        <v>0</v>
      </c>
      <c r="N172" s="69">
        <v>15765.99</v>
      </c>
      <c r="O172" s="69">
        <v>3471967.49</v>
      </c>
      <c r="P172" s="71">
        <v>8915147.3900000006</v>
      </c>
      <c r="Q172" s="69">
        <v>0</v>
      </c>
      <c r="R172" s="69">
        <v>2830274.77</v>
      </c>
      <c r="S172" s="69">
        <v>11253390.890000001</v>
      </c>
      <c r="T172" s="69">
        <v>5693930.0300000003</v>
      </c>
      <c r="U172" s="69">
        <v>0</v>
      </c>
      <c r="V172" s="69">
        <v>0</v>
      </c>
      <c r="W172" s="69">
        <v>615256.73</v>
      </c>
      <c r="X172" s="70">
        <v>2756329.99</v>
      </c>
      <c r="Y172" s="70">
        <v>35552063.280000001</v>
      </c>
      <c r="Z172" s="60">
        <v>0.12382256952734817</v>
      </c>
      <c r="AA172" s="70">
        <v>2752363.99</v>
      </c>
      <c r="AB172" s="70">
        <v>0</v>
      </c>
      <c r="AC172" s="70">
        <v>0</v>
      </c>
      <c r="AD172" s="70">
        <v>0</v>
      </c>
      <c r="AE172" s="70">
        <v>0</v>
      </c>
      <c r="AF172" s="70">
        <f t="shared" si="57"/>
        <v>0</v>
      </c>
      <c r="AG172" s="70">
        <v>1407621.29</v>
      </c>
      <c r="AH172" s="69">
        <v>110266.25</v>
      </c>
      <c r="AI172" s="69">
        <v>288861</v>
      </c>
      <c r="AJ172" s="70">
        <v>0</v>
      </c>
      <c r="AK172" s="69">
        <v>208683.8</v>
      </c>
      <c r="AL172" s="69">
        <v>30066.51</v>
      </c>
      <c r="AM172" s="69">
        <v>79779.34</v>
      </c>
      <c r="AN172" s="69">
        <v>10200</v>
      </c>
      <c r="AO172" s="69">
        <v>4421.8999999999996</v>
      </c>
      <c r="AP172" s="69">
        <v>30278.560000000001</v>
      </c>
      <c r="AQ172" s="69">
        <v>32447.65</v>
      </c>
      <c r="AR172" s="69">
        <v>9605</v>
      </c>
      <c r="AS172" s="69">
        <v>0</v>
      </c>
      <c r="AT172" s="69">
        <v>21070.49</v>
      </c>
      <c r="AU172" s="69">
        <v>72000.25</v>
      </c>
      <c r="AV172" s="69">
        <v>188655.86000000002</v>
      </c>
      <c r="AW172" s="69">
        <v>2493957.9</v>
      </c>
      <c r="AX172" s="69">
        <v>0</v>
      </c>
      <c r="AY172" s="60">
        <f t="shared" si="58"/>
        <v>0</v>
      </c>
      <c r="AZ172" s="70">
        <v>0</v>
      </c>
      <c r="BA172" s="60">
        <v>8.0286709597908401E-2</v>
      </c>
      <c r="BB172" s="69">
        <v>870470.12</v>
      </c>
      <c r="BC172" s="69">
        <v>3374376.67</v>
      </c>
      <c r="BD172" s="70">
        <v>240158</v>
      </c>
      <c r="BE172" s="70">
        <v>2.91038304567337E-11</v>
      </c>
      <c r="BF172" s="70">
        <v>1258152.1000000001</v>
      </c>
      <c r="BG172" s="70">
        <v>634662.625</v>
      </c>
      <c r="BH172" s="70">
        <v>0</v>
      </c>
      <c r="BI172" s="70">
        <v>0</v>
      </c>
      <c r="BJ172" s="70">
        <f t="shared" si="59"/>
        <v>0</v>
      </c>
      <c r="BK172" s="70">
        <v>0</v>
      </c>
      <c r="BL172" s="59">
        <v>7707</v>
      </c>
      <c r="BM172" s="59">
        <v>1177</v>
      </c>
      <c r="BN172" s="58">
        <v>0</v>
      </c>
      <c r="BO172" s="58">
        <v>-2</v>
      </c>
      <c r="BP172" s="58">
        <v>-13</v>
      </c>
      <c r="BQ172" s="58">
        <v>-76</v>
      </c>
      <c r="BR172" s="58">
        <v>-127</v>
      </c>
      <c r="BS172" s="58">
        <v>-393</v>
      </c>
      <c r="BT172" s="58">
        <v>0</v>
      </c>
      <c r="BU172" s="58">
        <v>-2</v>
      </c>
      <c r="BV172" s="58">
        <v>63</v>
      </c>
      <c r="BW172" s="58">
        <v>-1595</v>
      </c>
      <c r="BX172" s="58">
        <v>-13</v>
      </c>
      <c r="BY172" s="58">
        <v>6726</v>
      </c>
      <c r="BZ172" s="58">
        <v>11</v>
      </c>
      <c r="CA172" s="58">
        <v>8</v>
      </c>
      <c r="CB172" s="58">
        <v>238</v>
      </c>
      <c r="CC172" s="58">
        <v>199</v>
      </c>
      <c r="CD172" s="58">
        <v>1127</v>
      </c>
      <c r="CE172" s="58">
        <v>5</v>
      </c>
      <c r="CF172" s="58">
        <v>26</v>
      </c>
    </row>
    <row r="173" spans="1:84" s="49" customFormat="1" ht="15.6" customHeight="1" x14ac:dyDescent="0.25">
      <c r="A173" s="41">
        <v>21</v>
      </c>
      <c r="B173" s="41" t="s">
        <v>493</v>
      </c>
      <c r="C173" s="56" t="s">
        <v>494</v>
      </c>
      <c r="D173" s="41" t="s">
        <v>562</v>
      </c>
      <c r="E173" s="41" t="s">
        <v>135</v>
      </c>
      <c r="F173" s="41" t="s">
        <v>474</v>
      </c>
      <c r="G173" s="69">
        <v>26090856.280000001</v>
      </c>
      <c r="H173" s="69">
        <v>0.06</v>
      </c>
      <c r="I173" s="69">
        <v>414492.7</v>
      </c>
      <c r="J173" s="69">
        <v>0</v>
      </c>
      <c r="K173" s="70">
        <v>0</v>
      </c>
      <c r="L173" s="70">
        <v>26505349.039999999</v>
      </c>
      <c r="M173" s="70">
        <v>0</v>
      </c>
      <c r="N173" s="69">
        <v>8719161.4299999997</v>
      </c>
      <c r="O173" s="69">
        <v>1447293.81</v>
      </c>
      <c r="P173" s="71">
        <v>2829503.37</v>
      </c>
      <c r="Q173" s="69">
        <v>0</v>
      </c>
      <c r="R173" s="69">
        <v>937713.67</v>
      </c>
      <c r="S173" s="69">
        <v>7505450.6100000003</v>
      </c>
      <c r="T173" s="69">
        <v>2129565.81</v>
      </c>
      <c r="U173" s="69">
        <v>0</v>
      </c>
      <c r="V173" s="69">
        <v>0</v>
      </c>
      <c r="W173" s="69">
        <v>1845907.86</v>
      </c>
      <c r="X173" s="70">
        <v>2609855.02</v>
      </c>
      <c r="Y173" s="70">
        <v>28024451.579999998</v>
      </c>
      <c r="Z173" s="60">
        <v>0.12471079168879437</v>
      </c>
      <c r="AA173" s="70">
        <v>2609085.5699999998</v>
      </c>
      <c r="AB173" s="70">
        <v>0</v>
      </c>
      <c r="AC173" s="70">
        <v>0</v>
      </c>
      <c r="AD173" s="70">
        <v>0</v>
      </c>
      <c r="AE173" s="70">
        <v>0</v>
      </c>
      <c r="AF173" s="70">
        <f t="shared" si="57"/>
        <v>0</v>
      </c>
      <c r="AG173" s="70">
        <v>1063027.8600000001</v>
      </c>
      <c r="AH173" s="69">
        <v>83506.490000000005</v>
      </c>
      <c r="AI173" s="69">
        <v>277704.28000000003</v>
      </c>
      <c r="AJ173" s="70">
        <v>0</v>
      </c>
      <c r="AK173" s="69">
        <v>130063.02</v>
      </c>
      <c r="AL173" s="69">
        <v>27880</v>
      </c>
      <c r="AM173" s="69">
        <v>124765.66</v>
      </c>
      <c r="AN173" s="69">
        <v>10200</v>
      </c>
      <c r="AO173" s="69">
        <v>3754.85</v>
      </c>
      <c r="AP173" s="69">
        <v>52321.47</v>
      </c>
      <c r="AQ173" s="69">
        <v>49013.96</v>
      </c>
      <c r="AR173" s="69">
        <v>5210</v>
      </c>
      <c r="AS173" s="69">
        <v>0</v>
      </c>
      <c r="AT173" s="69">
        <v>65958.649999999994</v>
      </c>
      <c r="AU173" s="69">
        <v>2419.42</v>
      </c>
      <c r="AV173" s="69">
        <v>89615.930000000008</v>
      </c>
      <c r="AW173" s="69">
        <v>1985441.59</v>
      </c>
      <c r="AX173" s="69">
        <v>0</v>
      </c>
      <c r="AY173" s="60">
        <f t="shared" si="58"/>
        <v>0</v>
      </c>
      <c r="AZ173" s="70">
        <v>0</v>
      </c>
      <c r="BA173" s="60">
        <v>9.9999997776998972E-2</v>
      </c>
      <c r="BB173" s="69">
        <v>2038126.81</v>
      </c>
      <c r="BC173" s="69">
        <v>1215684.54</v>
      </c>
      <c r="BD173" s="70">
        <v>237255</v>
      </c>
      <c r="BE173" s="70">
        <v>0</v>
      </c>
      <c r="BF173" s="70">
        <v>1778916.15</v>
      </c>
      <c r="BG173" s="70">
        <v>1282555.7524999999</v>
      </c>
      <c r="BH173" s="70">
        <v>0</v>
      </c>
      <c r="BI173" s="70">
        <v>0</v>
      </c>
      <c r="BJ173" s="70">
        <f t="shared" si="59"/>
        <v>0</v>
      </c>
      <c r="BK173" s="70">
        <v>0</v>
      </c>
      <c r="BL173" s="59">
        <v>2647</v>
      </c>
      <c r="BM173" s="59">
        <v>762</v>
      </c>
      <c r="BN173" s="58">
        <v>18</v>
      </c>
      <c r="BO173" s="58">
        <v>-19</v>
      </c>
      <c r="BP173" s="58">
        <v>-56</v>
      </c>
      <c r="BQ173" s="58">
        <v>-34</v>
      </c>
      <c r="BR173" s="58">
        <v>-445</v>
      </c>
      <c r="BS173" s="58">
        <v>-135</v>
      </c>
      <c r="BT173" s="58">
        <v>24</v>
      </c>
      <c r="BU173" s="58">
        <v>-1</v>
      </c>
      <c r="BV173" s="58">
        <v>4</v>
      </c>
      <c r="BW173" s="58">
        <v>-572</v>
      </c>
      <c r="BX173" s="58">
        <v>-1</v>
      </c>
      <c r="BY173" s="58">
        <v>2192</v>
      </c>
      <c r="BZ173" s="58">
        <v>20</v>
      </c>
      <c r="CA173" s="58">
        <v>1</v>
      </c>
      <c r="CB173" s="58">
        <v>202</v>
      </c>
      <c r="CC173" s="58">
        <v>70</v>
      </c>
      <c r="CD173" s="58">
        <v>289</v>
      </c>
      <c r="CE173" s="58">
        <v>1</v>
      </c>
      <c r="CF173" s="58">
        <v>10</v>
      </c>
    </row>
    <row r="174" spans="1:84" s="49" customFormat="1" ht="15.6" customHeight="1" x14ac:dyDescent="0.25">
      <c r="A174" s="41">
        <v>21</v>
      </c>
      <c r="B174" s="72" t="s">
        <v>571</v>
      </c>
      <c r="C174" s="56" t="s">
        <v>576</v>
      </c>
      <c r="D174" s="41" t="s">
        <v>470</v>
      </c>
      <c r="E174" s="41" t="s">
        <v>104</v>
      </c>
      <c r="F174" s="41" t="s">
        <v>471</v>
      </c>
      <c r="G174" s="69">
        <v>61715613</v>
      </c>
      <c r="H174" s="69">
        <v>0</v>
      </c>
      <c r="I174" s="69">
        <v>2146064</v>
      </c>
      <c r="J174" s="69">
        <v>0</v>
      </c>
      <c r="K174" s="70">
        <v>0</v>
      </c>
      <c r="L174" s="70">
        <v>63861677</v>
      </c>
      <c r="M174" s="70">
        <v>0</v>
      </c>
      <c r="N174" s="69">
        <v>10258</v>
      </c>
      <c r="O174" s="69">
        <v>5770363</v>
      </c>
      <c r="P174" s="71">
        <v>27654170</v>
      </c>
      <c r="Q174" s="69">
        <v>0</v>
      </c>
      <c r="R174" s="69">
        <v>4040785</v>
      </c>
      <c r="S174" s="69">
        <v>13246955</v>
      </c>
      <c r="T174" s="69">
        <v>7592227</v>
      </c>
      <c r="U174" s="69">
        <v>0</v>
      </c>
      <c r="V174" s="69">
        <v>0</v>
      </c>
      <c r="W174" s="69">
        <v>2313566</v>
      </c>
      <c r="X174" s="70">
        <f>36727+4450011</f>
        <v>4486738</v>
      </c>
      <c r="Y174" s="70">
        <v>65115062</v>
      </c>
      <c r="Z174" s="60">
        <f>7512540/61715613</f>
        <v>0.12172835421727075</v>
      </c>
      <c r="AA174" s="70">
        <v>4450011</v>
      </c>
      <c r="AB174" s="70">
        <v>0</v>
      </c>
      <c r="AC174" s="70">
        <v>0</v>
      </c>
      <c r="AD174" s="70">
        <v>0</v>
      </c>
      <c r="AE174" s="70">
        <v>0</v>
      </c>
      <c r="AF174" s="70">
        <f t="shared" ref="AF174" si="60">SUM(AD174:AE174)</f>
        <v>0</v>
      </c>
      <c r="AG174" s="70">
        <v>2147923</v>
      </c>
      <c r="AH174" s="69">
        <v>156670</v>
      </c>
      <c r="AI174" s="69">
        <v>596163</v>
      </c>
      <c r="AJ174" s="70">
        <v>0</v>
      </c>
      <c r="AK174" s="69">
        <v>264520</v>
      </c>
      <c r="AL174" s="69">
        <v>8100</v>
      </c>
      <c r="AM174" s="69">
        <v>82649</v>
      </c>
      <c r="AN174" s="69">
        <v>12985</v>
      </c>
      <c r="AO174" s="69">
        <v>1736</v>
      </c>
      <c r="AP174" s="69">
        <v>0</v>
      </c>
      <c r="AQ174" s="69">
        <f>4732+52271+12400</f>
        <v>69403</v>
      </c>
      <c r="AR174" s="69">
        <v>6366</v>
      </c>
      <c r="AS174" s="69">
        <v>0</v>
      </c>
      <c r="AT174" s="69">
        <v>8780</v>
      </c>
      <c r="AU174" s="69">
        <v>21608</v>
      </c>
      <c r="AV174" s="69">
        <f>81110+28539+20716+207+5995</f>
        <v>136567</v>
      </c>
      <c r="AW174" s="69">
        <v>3513470</v>
      </c>
      <c r="AX174" s="69">
        <v>0</v>
      </c>
      <c r="AY174" s="60">
        <f t="shared" ref="AY174" si="61">AX174/AW174</f>
        <v>0</v>
      </c>
      <c r="AZ174" s="70">
        <v>0</v>
      </c>
      <c r="BA174" s="60">
        <f>4450011/61715613</f>
        <v>7.2105108961649622E-2</v>
      </c>
      <c r="BB174" s="58">
        <v>593663</v>
      </c>
      <c r="BC174" s="58">
        <v>6918877</v>
      </c>
      <c r="BD174" s="59">
        <v>202722</v>
      </c>
      <c r="BE174" s="59">
        <v>0</v>
      </c>
      <c r="BF174" s="59">
        <v>2263181</v>
      </c>
      <c r="BG174" s="59">
        <v>1384813</v>
      </c>
      <c r="BH174" s="59">
        <v>0</v>
      </c>
      <c r="BI174" s="59">
        <v>0</v>
      </c>
      <c r="BJ174" s="59">
        <f t="shared" ref="BJ174" si="62">SUM(BH174:BI174)</f>
        <v>0</v>
      </c>
      <c r="BK174" s="59">
        <v>0</v>
      </c>
      <c r="BL174" s="59">
        <v>8468</v>
      </c>
      <c r="BM174" s="59">
        <v>2034</v>
      </c>
      <c r="BN174" s="58">
        <v>36</v>
      </c>
      <c r="BO174" s="58">
        <v>0</v>
      </c>
      <c r="BP174" s="58">
        <v>-42</v>
      </c>
      <c r="BQ174" s="58">
        <v>-160</v>
      </c>
      <c r="BR174" s="58">
        <v>-649</v>
      </c>
      <c r="BS174" s="58">
        <v>-883</v>
      </c>
      <c r="BT174" s="58">
        <v>0</v>
      </c>
      <c r="BU174" s="58">
        <v>-4</v>
      </c>
      <c r="BV174" s="58">
        <v>0</v>
      </c>
      <c r="BW174" s="58">
        <v>-1317</v>
      </c>
      <c r="BX174" s="58">
        <v>-5</v>
      </c>
      <c r="BY174" s="58">
        <v>7478</v>
      </c>
      <c r="BZ174" s="58">
        <v>33</v>
      </c>
      <c r="CA174" s="58">
        <v>19</v>
      </c>
      <c r="CB174" s="58">
        <v>238</v>
      </c>
      <c r="CC174" s="58">
        <v>87</v>
      </c>
      <c r="CD174" s="58">
        <v>538</v>
      </c>
      <c r="CE174" s="58">
        <v>435</v>
      </c>
      <c r="CF174" s="58">
        <v>19</v>
      </c>
    </row>
    <row r="175" spans="1:84" s="49" customFormat="1" ht="15.6" customHeight="1" x14ac:dyDescent="0.25">
      <c r="A175" s="41">
        <v>21</v>
      </c>
      <c r="B175" s="41" t="s">
        <v>495</v>
      </c>
      <c r="C175" s="56" t="s">
        <v>215</v>
      </c>
      <c r="D175" s="41" t="s">
        <v>496</v>
      </c>
      <c r="E175" s="41" t="s">
        <v>135</v>
      </c>
      <c r="F175" s="41" t="s">
        <v>474</v>
      </c>
      <c r="G175" s="69">
        <v>29908229.52</v>
      </c>
      <c r="H175" s="69">
        <v>0</v>
      </c>
      <c r="I175" s="69">
        <v>385198.77</v>
      </c>
      <c r="J175" s="69">
        <v>0</v>
      </c>
      <c r="K175" s="70">
        <v>0</v>
      </c>
      <c r="L175" s="70">
        <v>30293428.289999999</v>
      </c>
      <c r="M175" s="70">
        <v>0</v>
      </c>
      <c r="N175" s="69">
        <v>8984535.8399999999</v>
      </c>
      <c r="O175" s="69">
        <v>1589158.74</v>
      </c>
      <c r="P175" s="71">
        <v>2454192.85</v>
      </c>
      <c r="Q175" s="69">
        <v>0</v>
      </c>
      <c r="R175" s="69">
        <v>1776712.59</v>
      </c>
      <c r="S175" s="69">
        <v>9781100.4800000004</v>
      </c>
      <c r="T175" s="69">
        <v>2491301.9</v>
      </c>
      <c r="U175" s="69">
        <v>0</v>
      </c>
      <c r="V175" s="69">
        <v>0</v>
      </c>
      <c r="W175" s="69">
        <v>1142032.48</v>
      </c>
      <c r="X175" s="70">
        <v>2991236.7</v>
      </c>
      <c r="Y175" s="70">
        <v>31210271.579999998</v>
      </c>
      <c r="Z175" s="60">
        <v>0.10773901871540806</v>
      </c>
      <c r="AA175" s="70">
        <v>2990590.7</v>
      </c>
      <c r="AB175" s="70">
        <v>0</v>
      </c>
      <c r="AC175" s="70">
        <v>0</v>
      </c>
      <c r="AD175" s="70">
        <v>0</v>
      </c>
      <c r="AE175" s="70">
        <v>647.53</v>
      </c>
      <c r="AF175" s="70">
        <f>SUM(AD175:AE175)</f>
        <v>647.53</v>
      </c>
      <c r="AG175" s="70">
        <v>1379536.04</v>
      </c>
      <c r="AH175" s="69">
        <v>105408.42</v>
      </c>
      <c r="AI175" s="69">
        <v>331300.21000000002</v>
      </c>
      <c r="AJ175" s="70">
        <v>0</v>
      </c>
      <c r="AK175" s="69">
        <v>201370.44</v>
      </c>
      <c r="AL175" s="69">
        <v>0</v>
      </c>
      <c r="AM175" s="69">
        <v>108179.62</v>
      </c>
      <c r="AN175" s="69">
        <v>10200</v>
      </c>
      <c r="AO175" s="69">
        <v>171</v>
      </c>
      <c r="AP175" s="69">
        <v>63488.65</v>
      </c>
      <c r="AQ175" s="69">
        <v>60276.46</v>
      </c>
      <c r="AR175" s="69">
        <v>17630.580000000002</v>
      </c>
      <c r="AS175" s="69">
        <v>0</v>
      </c>
      <c r="AT175" s="69">
        <v>61875.06</v>
      </c>
      <c r="AU175" s="69">
        <v>16626.73</v>
      </c>
      <c r="AV175" s="69">
        <v>98163.72</v>
      </c>
      <c r="AW175" s="69">
        <v>2454226.9300000002</v>
      </c>
      <c r="AX175" s="69">
        <v>0</v>
      </c>
      <c r="AY175" s="60">
        <f>AX175/AW175</f>
        <v>0</v>
      </c>
      <c r="AZ175" s="70">
        <v>100</v>
      </c>
      <c r="BA175" s="60">
        <v>9.9992234511914371E-2</v>
      </c>
      <c r="BB175" s="69">
        <v>1283596.4099999999</v>
      </c>
      <c r="BC175" s="69">
        <v>1938686.89</v>
      </c>
      <c r="BD175" s="70">
        <v>240157.86</v>
      </c>
      <c r="BE175" s="70">
        <v>0</v>
      </c>
      <c r="BF175" s="70">
        <v>1509442.62</v>
      </c>
      <c r="BG175" s="70">
        <v>895885.88749999902</v>
      </c>
      <c r="BH175" s="70">
        <v>0</v>
      </c>
      <c r="BI175" s="70">
        <v>0</v>
      </c>
      <c r="BJ175" s="70">
        <f>SUM(BH175:BI175)</f>
        <v>0</v>
      </c>
      <c r="BK175" s="70">
        <v>0</v>
      </c>
      <c r="BL175" s="59">
        <v>3198</v>
      </c>
      <c r="BM175" s="59">
        <v>761</v>
      </c>
      <c r="BN175" s="58">
        <v>0</v>
      </c>
      <c r="BO175" s="58">
        <v>0</v>
      </c>
      <c r="BP175" s="58">
        <v>-50</v>
      </c>
      <c r="BQ175" s="58">
        <v>-42</v>
      </c>
      <c r="BR175" s="58">
        <v>-306</v>
      </c>
      <c r="BS175" s="58">
        <v>-160</v>
      </c>
      <c r="BT175" s="58">
        <v>23</v>
      </c>
      <c r="BU175" s="58">
        <v>-1</v>
      </c>
      <c r="BV175" s="58">
        <v>0</v>
      </c>
      <c r="BW175" s="58">
        <v>-546</v>
      </c>
      <c r="BX175" s="58">
        <v>-5</v>
      </c>
      <c r="BY175" s="58">
        <v>2872</v>
      </c>
      <c r="BZ175" s="58">
        <v>0</v>
      </c>
      <c r="CA175" s="58">
        <v>1</v>
      </c>
      <c r="CB175" s="58">
        <v>177</v>
      </c>
      <c r="CC175" s="58">
        <v>57</v>
      </c>
      <c r="CD175" s="58">
        <v>225</v>
      </c>
      <c r="CE175" s="58">
        <v>78</v>
      </c>
      <c r="CF175" s="58">
        <v>9</v>
      </c>
    </row>
    <row r="176" spans="1:84" s="49" customFormat="1" ht="15.6" customHeight="1" x14ac:dyDescent="0.25">
      <c r="A176" s="41">
        <v>21</v>
      </c>
      <c r="B176" s="41" t="s">
        <v>497</v>
      </c>
      <c r="C176" s="56" t="s">
        <v>462</v>
      </c>
      <c r="D176" s="41" t="s">
        <v>498</v>
      </c>
      <c r="E176" s="41" t="s">
        <v>135</v>
      </c>
      <c r="F176" s="41" t="s">
        <v>474</v>
      </c>
      <c r="G176" s="69">
        <v>57990007.950000003</v>
      </c>
      <c r="H176" s="69">
        <v>0</v>
      </c>
      <c r="I176" s="69">
        <v>1225823.6200000001</v>
      </c>
      <c r="J176" s="69">
        <v>0</v>
      </c>
      <c r="K176" s="70">
        <v>282.47000000000003</v>
      </c>
      <c r="L176" s="70">
        <v>59216114.039999999</v>
      </c>
      <c r="M176" s="70">
        <v>0</v>
      </c>
      <c r="N176" s="69">
        <v>24683494.530000001</v>
      </c>
      <c r="O176" s="69">
        <v>3700338.16</v>
      </c>
      <c r="P176" s="71">
        <v>10476971.939999999</v>
      </c>
      <c r="Q176" s="69">
        <v>0</v>
      </c>
      <c r="R176" s="69">
        <v>3500036.37</v>
      </c>
      <c r="S176" s="69">
        <v>9612485.5999999996</v>
      </c>
      <c r="T176" s="69">
        <v>2050037.97</v>
      </c>
      <c r="U176" s="69">
        <v>0</v>
      </c>
      <c r="V176" s="69">
        <v>0</v>
      </c>
      <c r="W176" s="69">
        <v>1823922.46</v>
      </c>
      <c r="X176" s="70">
        <v>4362925.67</v>
      </c>
      <c r="Y176" s="70">
        <v>60210212.700000003</v>
      </c>
      <c r="Z176" s="60">
        <v>0.14606720535895337</v>
      </c>
      <c r="AA176" s="70">
        <v>4362643.2</v>
      </c>
      <c r="AB176" s="70">
        <v>0</v>
      </c>
      <c r="AC176" s="70">
        <v>0</v>
      </c>
      <c r="AD176" s="70">
        <v>282.47000000000003</v>
      </c>
      <c r="AE176" s="70">
        <v>1107.96</v>
      </c>
      <c r="AF176" s="70">
        <f>SUM(AD176:AE176)</f>
        <v>1390.43</v>
      </c>
      <c r="AG176" s="70">
        <v>1876847.52</v>
      </c>
      <c r="AH176" s="69">
        <v>143779.88</v>
      </c>
      <c r="AI176" s="69">
        <v>508431.4</v>
      </c>
      <c r="AJ176" s="70">
        <v>0</v>
      </c>
      <c r="AK176" s="69">
        <v>412512.63</v>
      </c>
      <c r="AL176" s="69">
        <v>11346.72</v>
      </c>
      <c r="AM176" s="69">
        <v>90800.19</v>
      </c>
      <c r="AN176" s="69">
        <v>10200</v>
      </c>
      <c r="AO176" s="69">
        <v>1560</v>
      </c>
      <c r="AP176" s="69">
        <v>87439.42</v>
      </c>
      <c r="AQ176" s="69">
        <v>100071.37999999999</v>
      </c>
      <c r="AR176" s="69">
        <v>6171.56</v>
      </c>
      <c r="AS176" s="69">
        <v>0</v>
      </c>
      <c r="AT176" s="69">
        <v>2159.1999999999998</v>
      </c>
      <c r="AU176" s="69">
        <v>0</v>
      </c>
      <c r="AV176" s="69">
        <v>84773.13</v>
      </c>
      <c r="AW176" s="69">
        <v>3336093.03</v>
      </c>
      <c r="AX176" s="69">
        <v>0</v>
      </c>
      <c r="AY176" s="60">
        <f>AX176/AW176</f>
        <v>0</v>
      </c>
      <c r="AZ176" s="70">
        <v>0</v>
      </c>
      <c r="BA176" s="60">
        <v>7.5230946747956079E-2</v>
      </c>
      <c r="BB176" s="69">
        <v>947725.69</v>
      </c>
      <c r="BC176" s="69">
        <v>7522712.71</v>
      </c>
      <c r="BD176" s="70">
        <v>240158</v>
      </c>
      <c r="BE176" s="70">
        <v>2.91038304567337E-11</v>
      </c>
      <c r="BF176" s="70">
        <v>2305252.21</v>
      </c>
      <c r="BG176" s="70">
        <v>1471228.9524999999</v>
      </c>
      <c r="BH176" s="70">
        <v>0</v>
      </c>
      <c r="BI176" s="70">
        <v>0</v>
      </c>
      <c r="BJ176" s="70">
        <f>SUM(BH176:BI176)</f>
        <v>0</v>
      </c>
      <c r="BK176" s="70">
        <v>0</v>
      </c>
      <c r="BL176" s="59">
        <v>3567</v>
      </c>
      <c r="BM176" s="59">
        <v>811</v>
      </c>
      <c r="BN176" s="58">
        <v>0</v>
      </c>
      <c r="BO176" s="58">
        <v>0</v>
      </c>
      <c r="BP176" s="58">
        <v>-21</v>
      </c>
      <c r="BQ176" s="58">
        <v>-78</v>
      </c>
      <c r="BR176" s="58">
        <v>-196</v>
      </c>
      <c r="BS176" s="58">
        <v>-347</v>
      </c>
      <c r="BT176" s="58">
        <v>3</v>
      </c>
      <c r="BU176" s="58">
        <v>-2</v>
      </c>
      <c r="BV176" s="58">
        <v>24</v>
      </c>
      <c r="BW176" s="58">
        <v>-670</v>
      </c>
      <c r="BX176" s="58">
        <v>-2</v>
      </c>
      <c r="BY176" s="58">
        <v>3089</v>
      </c>
      <c r="BZ176" s="58">
        <v>27</v>
      </c>
      <c r="CA176" s="58">
        <v>6</v>
      </c>
      <c r="CB176" s="58">
        <v>225</v>
      </c>
      <c r="CC176" s="58">
        <v>64</v>
      </c>
      <c r="CD176" s="58">
        <v>347</v>
      </c>
      <c r="CE176" s="58">
        <v>31</v>
      </c>
      <c r="CF176" s="58">
        <v>3</v>
      </c>
    </row>
    <row r="177" spans="1:84" s="49" customFormat="1" ht="15.6" customHeight="1" x14ac:dyDescent="0.25">
      <c r="A177" s="41">
        <v>21</v>
      </c>
      <c r="B177" s="41" t="s">
        <v>499</v>
      </c>
      <c r="C177" s="56" t="s">
        <v>500</v>
      </c>
      <c r="D177" s="41" t="s">
        <v>501</v>
      </c>
      <c r="E177" s="41" t="s">
        <v>120</v>
      </c>
      <c r="F177" s="41" t="s">
        <v>474</v>
      </c>
      <c r="G177" s="69">
        <v>76458699.319999993</v>
      </c>
      <c r="H177" s="69">
        <v>0</v>
      </c>
      <c r="I177" s="69">
        <v>542450.56999999995</v>
      </c>
      <c r="J177" s="69">
        <v>0</v>
      </c>
      <c r="K177" s="70">
        <v>8.48</v>
      </c>
      <c r="L177" s="70">
        <v>77001158.370000005</v>
      </c>
      <c r="M177" s="70">
        <v>0</v>
      </c>
      <c r="N177" s="69">
        <v>22782132.25</v>
      </c>
      <c r="O177" s="69">
        <v>5471448.4400000004</v>
      </c>
      <c r="P177" s="71">
        <v>10943817.140000001</v>
      </c>
      <c r="Q177" s="69">
        <v>125422.41</v>
      </c>
      <c r="R177" s="69">
        <v>4312915.72</v>
      </c>
      <c r="S177" s="69">
        <v>19500336.66</v>
      </c>
      <c r="T177" s="69">
        <v>8689747.9000000004</v>
      </c>
      <c r="U177" s="69">
        <v>0</v>
      </c>
      <c r="V177" s="69">
        <v>0</v>
      </c>
      <c r="W177" s="69">
        <v>752143.52</v>
      </c>
      <c r="X177" s="70">
        <v>4088903.88</v>
      </c>
      <c r="Y177" s="70">
        <v>76666867.920000002</v>
      </c>
      <c r="Z177" s="60">
        <v>0.14378210272698635</v>
      </c>
      <c r="AA177" s="70">
        <v>4088739.4</v>
      </c>
      <c r="AB177" s="70">
        <v>0</v>
      </c>
      <c r="AC177" s="70">
        <v>0</v>
      </c>
      <c r="AD177" s="70">
        <v>8.48</v>
      </c>
      <c r="AE177" s="70">
        <v>0</v>
      </c>
      <c r="AF177" s="70">
        <f>SUM(AD177:AE177)</f>
        <v>8.48</v>
      </c>
      <c r="AG177" s="70">
        <v>1940496.58</v>
      </c>
      <c r="AH177" s="69">
        <v>148597.79</v>
      </c>
      <c r="AI177" s="69">
        <v>497466.08</v>
      </c>
      <c r="AJ177" s="70">
        <v>0</v>
      </c>
      <c r="AK177" s="69">
        <v>263110.26</v>
      </c>
      <c r="AL177" s="69">
        <v>42855.83</v>
      </c>
      <c r="AM177" s="69">
        <v>88723.15</v>
      </c>
      <c r="AN177" s="69">
        <v>10200</v>
      </c>
      <c r="AO177" s="69">
        <v>2048</v>
      </c>
      <c r="AP177" s="69">
        <v>22941.95</v>
      </c>
      <c r="AQ177" s="69">
        <v>150515.28</v>
      </c>
      <c r="AR177" s="69">
        <v>10693.6</v>
      </c>
      <c r="AS177" s="69">
        <v>0</v>
      </c>
      <c r="AT177" s="69">
        <v>80980.649999999994</v>
      </c>
      <c r="AU177" s="69">
        <v>4158.88</v>
      </c>
      <c r="AV177" s="69">
        <v>194258.53</v>
      </c>
      <c r="AW177" s="69">
        <v>3457046.58</v>
      </c>
      <c r="AX177" s="69">
        <v>0</v>
      </c>
      <c r="AY177" s="60">
        <f>AX177/AW177</f>
        <v>0</v>
      </c>
      <c r="AZ177" s="70">
        <v>0</v>
      </c>
      <c r="BA177" s="60">
        <v>5.3476444621265891E-2</v>
      </c>
      <c r="BB177" s="69">
        <v>2062204.85</v>
      </c>
      <c r="BC177" s="69">
        <v>8931187.7100000009</v>
      </c>
      <c r="BD177" s="70">
        <v>240158</v>
      </c>
      <c r="BE177" s="70">
        <v>0</v>
      </c>
      <c r="BF177" s="70">
        <v>3043391.53</v>
      </c>
      <c r="BG177" s="70">
        <v>2179129.8849999998</v>
      </c>
      <c r="BH177" s="70">
        <v>0</v>
      </c>
      <c r="BI177" s="70">
        <v>0</v>
      </c>
      <c r="BJ177" s="70">
        <f>SUM(BH177:BI177)</f>
        <v>0</v>
      </c>
      <c r="BK177" s="70">
        <v>0</v>
      </c>
      <c r="BL177" s="59">
        <v>9561</v>
      </c>
      <c r="BM177" s="59">
        <v>2441</v>
      </c>
      <c r="BN177" s="58">
        <v>11</v>
      </c>
      <c r="BO177" s="58">
        <v>0</v>
      </c>
      <c r="BP177" s="58">
        <v>-36</v>
      </c>
      <c r="BQ177" s="58">
        <v>-99</v>
      </c>
      <c r="BR177" s="58">
        <v>-429</v>
      </c>
      <c r="BS177" s="58">
        <v>-559</v>
      </c>
      <c r="BT177" s="58">
        <v>1</v>
      </c>
      <c r="BU177" s="58">
        <v>-2</v>
      </c>
      <c r="BV177" s="58">
        <v>-1</v>
      </c>
      <c r="BW177" s="58">
        <v>-1758</v>
      </c>
      <c r="BX177" s="58">
        <v>-7</v>
      </c>
      <c r="BY177" s="58">
        <v>9123</v>
      </c>
      <c r="BZ177" s="58">
        <v>17</v>
      </c>
      <c r="CA177" s="58">
        <v>38</v>
      </c>
      <c r="CB177" s="58">
        <v>358</v>
      </c>
      <c r="CC177" s="58">
        <v>136</v>
      </c>
      <c r="CD177" s="58">
        <v>1221</v>
      </c>
      <c r="CE177" s="58">
        <v>1</v>
      </c>
      <c r="CF177" s="58">
        <v>42</v>
      </c>
    </row>
    <row r="178" spans="1:84" s="49" customFormat="1" ht="15.6" customHeight="1" x14ac:dyDescent="0.25">
      <c r="A178" s="41">
        <v>21</v>
      </c>
      <c r="B178" s="41" t="s">
        <v>502</v>
      </c>
      <c r="C178" s="56" t="s">
        <v>170</v>
      </c>
      <c r="D178" s="41" t="s">
        <v>470</v>
      </c>
      <c r="E178" s="41" t="s">
        <v>104</v>
      </c>
      <c r="F178" s="41" t="s">
        <v>471</v>
      </c>
      <c r="G178" s="69">
        <v>62466869.960000001</v>
      </c>
      <c r="H178" s="69">
        <v>0</v>
      </c>
      <c r="I178" s="69">
        <v>2648843.9</v>
      </c>
      <c r="J178" s="69">
        <v>0</v>
      </c>
      <c r="K178" s="70">
        <v>0</v>
      </c>
      <c r="L178" s="70">
        <v>65115713.859999999</v>
      </c>
      <c r="M178" s="70">
        <v>0</v>
      </c>
      <c r="N178" s="69">
        <v>38734.54</v>
      </c>
      <c r="O178" s="69">
        <v>6197946.3700000001</v>
      </c>
      <c r="P178" s="71">
        <v>25577042.93</v>
      </c>
      <c r="Q178" s="69">
        <v>0</v>
      </c>
      <c r="R178" s="69">
        <v>3952154.2</v>
      </c>
      <c r="S178" s="69">
        <v>16893197.16</v>
      </c>
      <c r="T178" s="69">
        <v>6797601.0499999998</v>
      </c>
      <c r="U178" s="69">
        <v>0</v>
      </c>
      <c r="V178" s="69">
        <v>0</v>
      </c>
      <c r="W178" s="69">
        <v>2927609.73</v>
      </c>
      <c r="X178" s="70">
        <v>4072401.63</v>
      </c>
      <c r="Y178" s="70">
        <v>66456687.609999999</v>
      </c>
      <c r="Z178" s="60">
        <v>0.10889175997381781</v>
      </c>
      <c r="AA178" s="70">
        <v>4069015.31</v>
      </c>
      <c r="AB178" s="70">
        <v>0</v>
      </c>
      <c r="AC178" s="70">
        <v>0</v>
      </c>
      <c r="AD178" s="70">
        <v>0</v>
      </c>
      <c r="AE178" s="70">
        <v>0</v>
      </c>
      <c r="AF178" s="70">
        <f>SUM(AD178:AE178)</f>
        <v>0</v>
      </c>
      <c r="AG178" s="70">
        <v>1914662.72</v>
      </c>
      <c r="AH178" s="69">
        <v>128605.17</v>
      </c>
      <c r="AI178" s="69">
        <v>443493.89</v>
      </c>
      <c r="AJ178" s="70">
        <v>3649.04</v>
      </c>
      <c r="AK178" s="69">
        <v>300098.71999999997</v>
      </c>
      <c r="AL178" s="69">
        <v>11528.36</v>
      </c>
      <c r="AM178" s="69">
        <v>196205.48</v>
      </c>
      <c r="AN178" s="69">
        <v>11025</v>
      </c>
      <c r="AO178" s="69">
        <v>72</v>
      </c>
      <c r="AP178" s="69">
        <v>0</v>
      </c>
      <c r="AQ178" s="69">
        <v>88491.18</v>
      </c>
      <c r="AR178" s="69">
        <v>19981.63</v>
      </c>
      <c r="AS178" s="69">
        <v>0</v>
      </c>
      <c r="AT178" s="69">
        <v>35673.620000000003</v>
      </c>
      <c r="AU178" s="69">
        <v>0</v>
      </c>
      <c r="AV178" s="69">
        <v>72617.490000000005</v>
      </c>
      <c r="AW178" s="69">
        <v>3226104.3</v>
      </c>
      <c r="AX178" s="69">
        <v>0</v>
      </c>
      <c r="AY178" s="60">
        <f>AX178/AW178</f>
        <v>0</v>
      </c>
      <c r="AZ178" s="70">
        <v>82.55</v>
      </c>
      <c r="BA178" s="60">
        <v>6.5138773762885044E-2</v>
      </c>
      <c r="BB178" s="69">
        <v>687702</v>
      </c>
      <c r="BC178" s="69">
        <v>6114425.4100000001</v>
      </c>
      <c r="BD178" s="70">
        <v>205032</v>
      </c>
      <c r="BE178" s="70">
        <v>0</v>
      </c>
      <c r="BF178" s="70">
        <v>2650687</v>
      </c>
      <c r="BG178" s="70">
        <v>1844160.925</v>
      </c>
      <c r="BH178" s="70">
        <v>0</v>
      </c>
      <c r="BI178" s="70">
        <v>0</v>
      </c>
      <c r="BJ178" s="70">
        <f>SUM(BH178:BI178)</f>
        <v>0</v>
      </c>
      <c r="BK178" s="70">
        <v>0</v>
      </c>
      <c r="BL178" s="59">
        <v>7914</v>
      </c>
      <c r="BM178" s="59">
        <v>1929</v>
      </c>
      <c r="BN178" s="58">
        <v>5</v>
      </c>
      <c r="BO178" s="58">
        <v>0</v>
      </c>
      <c r="BP178" s="58">
        <v>-55</v>
      </c>
      <c r="BQ178" s="58">
        <v>-135</v>
      </c>
      <c r="BR178" s="58">
        <v>-914</v>
      </c>
      <c r="BS178" s="58">
        <v>-902</v>
      </c>
      <c r="BT178" s="58">
        <v>0</v>
      </c>
      <c r="BU178" s="58">
        <v>-6</v>
      </c>
      <c r="BV178" s="58">
        <v>33</v>
      </c>
      <c r="BW178" s="58">
        <v>-1360</v>
      </c>
      <c r="BX178" s="58">
        <v>-2</v>
      </c>
      <c r="BY178" s="58">
        <v>6507</v>
      </c>
      <c r="BZ178" s="58">
        <v>3</v>
      </c>
      <c r="CA178" s="58">
        <v>16</v>
      </c>
      <c r="CB178" s="58">
        <v>678</v>
      </c>
      <c r="CC178" s="58">
        <v>75</v>
      </c>
      <c r="CD178" s="58">
        <v>330</v>
      </c>
      <c r="CE178" s="58">
        <v>262</v>
      </c>
      <c r="CF178" s="58">
        <v>15</v>
      </c>
    </row>
    <row r="180" spans="1:84" ht="15.75" x14ac:dyDescent="0.25">
      <c r="A180" s="62" t="s">
        <v>523</v>
      </c>
    </row>
    <row r="181" spans="1:84" ht="15.75" x14ac:dyDescent="0.25">
      <c r="A181" s="63" t="s">
        <v>524</v>
      </c>
    </row>
    <row r="182" spans="1:84" ht="15.75" x14ac:dyDescent="0.25">
      <c r="A182" s="64"/>
    </row>
  </sheetData>
  <mergeCells count="4">
    <mergeCell ref="G2:Z2"/>
    <mergeCell ref="AA2:AZ2"/>
    <mergeCell ref="BA2:BZ2"/>
    <mergeCell ref="CB4:CF4"/>
  </mergeCells>
  <dataValidations disablePrompts="1" count="1">
    <dataValidation type="date" showInputMessage="1" showErrorMessage="1" sqref="BM128:BM133 BM89 BM126" xr:uid="{71CED86D-8253-4EB9-A783-598B0C06928F}">
      <formula1>32874</formula1>
      <formula2>73031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DOJ-USTP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FY21 AUDITED ANNUAL REPORTS </dc:title>
  <dc:creator>United States Trustee Program</dc:creator>
  <cp:lastModifiedBy>Chery, Rose</cp:lastModifiedBy>
  <cp:lastPrinted>2020-10-15T14:54:00Z</cp:lastPrinted>
  <dcterms:created xsi:type="dcterms:W3CDTF">2016-02-10T14:37:10Z</dcterms:created>
  <dcterms:modified xsi:type="dcterms:W3CDTF">2022-05-10T14:52:53Z</dcterms:modified>
</cp:coreProperties>
</file>